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Demos-7\"/>
    </mc:Choice>
  </mc:AlternateContent>
  <bookViews>
    <workbookView xWindow="0" yWindow="0" windowWidth="28800" windowHeight="12045" firstSheet="1" activeTab="6"/>
  </bookViews>
  <sheets>
    <sheet name="Principes de base" sheetId="2" r:id="rId1"/>
    <sheet name="ANNEE" sheetId="1" r:id="rId2"/>
    <sheet name="MOIS" sheetId="3" r:id="rId3"/>
    <sheet name="JOUR" sheetId="4" r:id="rId4"/>
    <sheet name="DATE" sheetId="5" r:id="rId5"/>
    <sheet name="NB_JOURS_OUVRES" sheetId="6" r:id="rId6"/>
    <sheet name="NB_JOURS_OUVRES-Finale" sheetId="7" r:id="rId7"/>
  </sheets>
  <definedNames>
    <definedName name="C_Annee" localSheetId="4">DATE!$A$15</definedName>
    <definedName name="C_Jour">DATE!$M$14</definedName>
    <definedName name="C_Mois" localSheetId="4">DATE!$G$14</definedName>
    <definedName name="D_Feries" localSheetId="6">'NB_JOURS_OUVRES-Finale'!$B$4:$B$6,'NB_JOURS_OUVRES-Finale'!$B$7:$B$9,'NB_JOURS_OUVRES-Finale'!$B$10:$B$12</definedName>
    <definedName name="D_Feries">NB_JOURS_OUVRES!$B$4:$B$6,NB_JOURS_OUVRES!$B$7:$B$9,NB_JOURS_OUVRES!$B$10:$B$12</definedName>
    <definedName name="MaDate" localSheetId="1">ANNEE!$A$13</definedName>
    <definedName name="MaDate" localSheetId="3">JOUR!$A$12</definedName>
    <definedName name="MaDate" localSheetId="2">MOIS!$A$12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7" l="1"/>
  <c r="E5" i="7"/>
  <c r="E4" i="7"/>
  <c r="I1" i="2" l="1"/>
  <c r="H1" i="2"/>
  <c r="G1" i="2"/>
  <c r="B6" i="1" l="1"/>
  <c r="B2" i="1"/>
  <c r="D11" i="5"/>
  <c r="B19" i="4"/>
  <c r="B18" i="4"/>
  <c r="B17" i="4"/>
  <c r="B16" i="4"/>
  <c r="B20" i="1"/>
  <c r="B19" i="1"/>
  <c r="B18" i="1"/>
  <c r="B17" i="1"/>
  <c r="B19" i="3"/>
  <c r="B18" i="3"/>
  <c r="B17" i="3"/>
  <c r="B16" i="3"/>
  <c r="L8" i="6"/>
  <c r="L5" i="6"/>
  <c r="N14" i="5" l="1"/>
  <c r="N5" i="5" l="1"/>
  <c r="N6" i="5"/>
  <c r="N7" i="5"/>
  <c r="N8" i="5"/>
  <c r="N9" i="5"/>
  <c r="N10" i="5"/>
  <c r="N11" i="5"/>
  <c r="N12" i="5"/>
  <c r="N13" i="5"/>
  <c r="N15" i="5"/>
  <c r="N16" i="5"/>
  <c r="I14" i="5"/>
  <c r="I4" i="5" l="1"/>
  <c r="I5" i="5"/>
  <c r="I6" i="5"/>
  <c r="I7" i="5"/>
  <c r="I8" i="5"/>
  <c r="I9" i="5"/>
  <c r="I10" i="5"/>
  <c r="I11" i="5"/>
  <c r="I12" i="5"/>
  <c r="I13" i="5"/>
  <c r="I15" i="5"/>
  <c r="I16" i="5"/>
  <c r="N3" i="5"/>
  <c r="N4" i="5"/>
  <c r="D15" i="5"/>
  <c r="D9" i="5"/>
  <c r="D10" i="5"/>
  <c r="D12" i="5"/>
  <c r="D13" i="5"/>
  <c r="D14" i="5"/>
  <c r="D16" i="5"/>
  <c r="I3" i="5"/>
  <c r="D4" i="5"/>
  <c r="D5" i="5"/>
  <c r="D6" i="5"/>
  <c r="D7" i="5"/>
  <c r="D8" i="5"/>
  <c r="D3" i="5"/>
  <c r="B4" i="4" l="1"/>
  <c r="B15" i="4"/>
  <c r="B12" i="4"/>
  <c r="B11" i="4"/>
  <c r="B10" i="4"/>
  <c r="B9" i="4"/>
  <c r="B8" i="4"/>
  <c r="B7" i="4"/>
  <c r="B6" i="4"/>
  <c r="B5" i="4"/>
  <c r="B3" i="4"/>
  <c r="B2" i="4"/>
  <c r="B1" i="4"/>
  <c r="A5" i="4"/>
  <c r="B14" i="4" s="1"/>
  <c r="B4" i="3"/>
  <c r="B15" i="3"/>
  <c r="B12" i="3"/>
  <c r="B11" i="3"/>
  <c r="B10" i="3"/>
  <c r="B9" i="3"/>
  <c r="B8" i="3"/>
  <c r="B7" i="3"/>
  <c r="B6" i="3"/>
  <c r="B5" i="3"/>
  <c r="B3" i="3"/>
  <c r="B2" i="3"/>
  <c r="B1" i="3"/>
  <c r="A5" i="3"/>
  <c r="B14" i="3" s="1"/>
  <c r="B3" i="1" l="1"/>
  <c r="B16" i="1"/>
  <c r="B5" i="1"/>
  <c r="A5" i="1"/>
  <c r="B15" i="1" s="1"/>
  <c r="B4" i="1"/>
  <c r="B13" i="1"/>
  <c r="B12" i="1"/>
  <c r="B11" i="1"/>
  <c r="B10" i="1"/>
  <c r="B9" i="1"/>
  <c r="B8" i="1"/>
  <c r="B7" i="1"/>
  <c r="B1" i="1"/>
</calcChain>
</file>

<file path=xl/sharedStrings.xml><?xml version="1.0" encoding="utf-8"?>
<sst xmlns="http://schemas.openxmlformats.org/spreadsheetml/2006/main" count="196" uniqueCount="142">
  <si>
    <t xml:space="preserve">Affichage en </t>
  </si>
  <si>
    <t>Donnée</t>
  </si>
  <si>
    <t>Heure</t>
  </si>
  <si>
    <t>Date courte</t>
  </si>
  <si>
    <t>Date longue</t>
  </si>
  <si>
    <t>Date personnalisée</t>
  </si>
  <si>
    <t>Pommes</t>
  </si>
  <si>
    <t>=ANNEE(MaDate)</t>
  </si>
  <si>
    <t>MaDate</t>
  </si>
  <si>
    <t>=ANNEE(A1)</t>
  </si>
  <si>
    <t>=ANNEE(A6)</t>
  </si>
  <si>
    <t>=ANNEE(A7)</t>
  </si>
  <si>
    <t>=ANNEE(A8)</t>
  </si>
  <si>
    <t>=ANNEE(A9)</t>
  </si>
  <si>
    <t>=ANNEE("2012-04-20")</t>
  </si>
  <si>
    <t>=ANNEE(A10)</t>
  </si>
  <si>
    <t>=ANNEE(AUJOURDHUI())</t>
  </si>
  <si>
    <t>=ANNEE(A11)</t>
  </si>
  <si>
    <t>=ANNEE("1992/04/20")</t>
  </si>
  <si>
    <t>=ANNEE(A5)-ANNEE(A3)</t>
  </si>
  <si>
    <t>=JOUR(A1)</t>
  </si>
  <si>
    <t>=JOUR(41968)</t>
  </si>
  <si>
    <t>=JOUR("1992/04/20")</t>
  </si>
  <si>
    <t>=JOUR(AUJOURDHUI())</t>
  </si>
  <si>
    <t>=JOUR(A6)</t>
  </si>
  <si>
    <t>=JOUR(A7)</t>
  </si>
  <si>
    <t>=JOUR(A8)</t>
  </si>
  <si>
    <t>=JOUR(A9)</t>
  </si>
  <si>
    <t>=JOUR(A10)</t>
  </si>
  <si>
    <t>=JOUR(A11)</t>
  </si>
  <si>
    <t>=JOUR(MaDate)</t>
  </si>
  <si>
    <t>=JOUR(A5)-JOUR(A3)</t>
  </si>
  <si>
    <t>=JOUR(AUJOURDHUI())-JOUR(A12)</t>
  </si>
  <si>
    <t>=MOIS(A1)</t>
  </si>
  <si>
    <t>=MOIS(41968)</t>
  </si>
  <si>
    <t>=MOIS("1992/04/20")</t>
  </si>
  <si>
    <t>=MOIS("2012-10-20")</t>
  </si>
  <si>
    <t>=MOIS(AUJOURDHUI())</t>
  </si>
  <si>
    <t>=MOIS(A6)</t>
  </si>
  <si>
    <t>=MOIS(A7)</t>
  </si>
  <si>
    <t>=MOIS(A8)</t>
  </si>
  <si>
    <t>=MOIS(A9)</t>
  </si>
  <si>
    <t>=MOIS(A10)</t>
  </si>
  <si>
    <t>=MOIS(A11)</t>
  </si>
  <si>
    <t>=MOIS(MaDate)</t>
  </si>
  <si>
    <t>=MOIS(A5)-MOIS(A3)</t>
  </si>
  <si>
    <t>=MOIS(AUJOURDHUI())-MOIS(A12)</t>
  </si>
  <si>
    <t>=JOUR("2012-10-27")</t>
  </si>
  <si>
    <t>=ANNEE!$A$12</t>
  </si>
  <si>
    <t>=MOIS!$A$12</t>
  </si>
  <si>
    <t>=JOUR$A$12</t>
  </si>
  <si>
    <t>Résultat</t>
  </si>
  <si>
    <t>Formule</t>
  </si>
  <si>
    <t>Année</t>
  </si>
  <si>
    <t>Mois</t>
  </si>
  <si>
    <t>Jour</t>
  </si>
  <si>
    <t>=DATE(B2;C2;D2)</t>
  </si>
  <si>
    <t>texte</t>
  </si>
  <si>
    <t>ANNÉE</t>
  </si>
  <si>
    <t xml:space="preserve">Vendredi de Pâques </t>
  </si>
  <si>
    <t xml:space="preserve">Jour de l'an </t>
  </si>
  <si>
    <t>**À titre d'exemple***</t>
  </si>
  <si>
    <t>Lundi de Pâques</t>
  </si>
  <si>
    <r>
      <t>Fête de la Reine</t>
    </r>
    <r>
      <rPr>
        <sz val="8"/>
        <color theme="1"/>
        <rFont val="Calibri"/>
        <family val="2"/>
        <scheme val="minor"/>
      </rPr>
      <t xml:space="preserve"> (Québec : Journée nationnal des patriotes)</t>
    </r>
  </si>
  <si>
    <t>*Québec : Fête nationale du Québec</t>
  </si>
  <si>
    <t>Jours basés du calendrier du Québec du Canada</t>
  </si>
  <si>
    <t>Fête du Canada</t>
  </si>
  <si>
    <t>Fête du travail</t>
  </si>
  <si>
    <t>Action de grâce</t>
  </si>
  <si>
    <t>Noël</t>
  </si>
  <si>
    <t>Tiré du site : http://fr.wikipedia.org/wiki/F%C3%AAtes_et_jours_f%C3%A9ri%C3%A9s_au_Canada</t>
  </si>
  <si>
    <t>Date de début</t>
  </si>
  <si>
    <t>Date de fin</t>
  </si>
  <si>
    <t>Nb jours entre ces deux dates</t>
  </si>
  <si>
    <t>=NB.JOURS.OUVRES(D2;E2)</t>
  </si>
  <si>
    <t>=DATE(H2;I2;J2)</t>
  </si>
  <si>
    <t>=DATE(H3;I3;J3)</t>
  </si>
  <si>
    <t>=DATE(H5;I5;J5)</t>
  </si>
  <si>
    <t>=DATE(H6;I6;J6)</t>
  </si>
  <si>
    <t>=DATE(H7;I7;J7)</t>
  </si>
  <si>
    <t>=DATE(H8;I8;J8)</t>
  </si>
  <si>
    <t>=DATE(H9;I9;J9)</t>
  </si>
  <si>
    <t>=DATE(H10;I10;J10)</t>
  </si>
  <si>
    <t>=DATE(H11;I11;J11)</t>
  </si>
  <si>
    <t>=DATE(H12;I12;J12)</t>
  </si>
  <si>
    <t>=DATE(B3;C3;D3)</t>
  </si>
  <si>
    <t>=DATE(B5;C5;D5)</t>
  </si>
  <si>
    <t>=DATE(B6;C6;D6)</t>
  </si>
  <si>
    <t>=DATE(B7;C7;D7)</t>
  </si>
  <si>
    <t>=DATE(B8;C8;D8)</t>
  </si>
  <si>
    <t>=DATE(B9;C9;D9)</t>
  </si>
  <si>
    <t>=DATE(B10;C10;D10)</t>
  </si>
  <si>
    <t>=DATE(B11;C11;D11)</t>
  </si>
  <si>
    <t>=DATE(B12;C12;D12)</t>
  </si>
  <si>
    <t>=DATE(B13;C13;D13)</t>
  </si>
  <si>
    <t>=DATE(N2;O2;P2)</t>
  </si>
  <si>
    <t>=DATE(N3;O3;P3)</t>
  </si>
  <si>
    <t>=DATE(N4;O4;P4)</t>
  </si>
  <si>
    <t>=DATE(N5;O5;P5)</t>
  </si>
  <si>
    <t>=DATE(N6;O6;P6)</t>
  </si>
  <si>
    <t>=DATE(N7;O7;P7)</t>
  </si>
  <si>
    <t>=DATE(N8;O8;P8)</t>
  </si>
  <si>
    <t>=DATE(N9;O9;P9)</t>
  </si>
  <si>
    <t>=DATE(N10;O10;P10)</t>
  </si>
  <si>
    <t>=DATE(N11;O11;P11)</t>
  </si>
  <si>
    <t>=DATE(N12;O12;P12)</t>
  </si>
  <si>
    <t>=DATE(N13;O13;C_Jour)</t>
  </si>
  <si>
    <t>=DATE(N14;O14;P14)</t>
  </si>
  <si>
    <t>=DATE(N15;O15;P15)</t>
  </si>
  <si>
    <t>Nb jours entre ces deux dates + jours Fériés</t>
  </si>
  <si>
    <t>=NB.JOURS.OUVRES(D2;E2;B4:B12)</t>
  </si>
  <si>
    <t>'**Jour de l'an et Noël sont exclus**
**Car ils sont en dehors de la plage des dates de début et de fin**</t>
  </si>
  <si>
    <r>
      <t>Fêtes et jours féries de l'année 2014</t>
    </r>
    <r>
      <rPr>
        <b/>
        <sz val="9"/>
        <color theme="1"/>
        <rFont val="Calibri"/>
        <family val="2"/>
        <scheme val="minor"/>
      </rPr>
      <t xml:space="preserve"> (congé, jour chomé)</t>
    </r>
  </si>
  <si>
    <t>=JOUR(A16)</t>
  </si>
  <si>
    <t>=JOUR(A17)</t>
  </si>
  <si>
    <t>=JOUR(A18)</t>
  </si>
  <si>
    <t>=JOUR(A19)</t>
  </si>
  <si>
    <t>=MOIS(A16)</t>
  </si>
  <si>
    <t>=MOIS(A17)</t>
  </si>
  <si>
    <t>=MOIS(A18)</t>
  </si>
  <si>
    <t>=MOIS(A19)</t>
  </si>
  <si>
    <t>=ANNEE(A17)</t>
  </si>
  <si>
    <t>=ANNEE(A18)</t>
  </si>
  <si>
    <t>=ANNEE(A19)</t>
  </si>
  <si>
    <t>=DATE(H15;I15;J15)</t>
  </si>
  <si>
    <t>=ANNEE(A2)</t>
  </si>
  <si>
    <t>=ANNEE(A12)</t>
  </si>
  <si>
    <t>=ANNEE(AUJOURDHUI())-ANNEE(A13)</t>
  </si>
  <si>
    <t>=ANNEE(A20)</t>
  </si>
  <si>
    <t>=DATE(H4;I4;J4)</t>
  </si>
  <si>
    <t>=DATE(H13;C_Mois;J13)</t>
  </si>
  <si>
    <t>=DATE(H14;I14;J14)</t>
  </si>
  <si>
    <t>=DATE(B4;C4;D4)</t>
  </si>
  <si>
    <t>=DATE(C_Annee;C14;D14)</t>
  </si>
  <si>
    <t>=DATE(B15;C15;D15)</t>
  </si>
  <si>
    <t>MOIS</t>
  </si>
  <si>
    <t>JOUR</t>
  </si>
  <si>
    <t>=AUJOURDHUI()</t>
  </si>
  <si>
    <t>=MAINTENANT()</t>
  </si>
  <si>
    <t>Nb jours ouvrés en Mai :</t>
  </si>
  <si>
    <t>Nb jours ouvrés entre ces deux dates :</t>
  </si>
  <si>
    <t>Nb jours ouvrés entre ces deux dates 
incluant les jours Fériés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</si>
</sst>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* #,##0.00_)\ &quot;$&quot;_ ;_ * \(#,##0.00\)\ &quot;$&quot;_ ;_ * &quot;-&quot;??_)\ &quot;$&quot;_ ;_ @_ "/>
    <numFmt numFmtId="164" formatCode="[$-F800]dddd\,\ mmmm\ dd\,\ yyyy"/>
    <numFmt numFmtId="165" formatCode="[$-F400]h:mm:ss\ AM/PM"/>
    <numFmt numFmtId="166" formatCode="[$-C0C]d\ mmm\ yyyy;@"/>
    <numFmt numFmtId="167" formatCode="yyyy\/mm\/dd"/>
    <numFmt numFmtId="168" formatCode="yyyy/mm/dd;@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6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/>
    <xf numFmtId="165" fontId="0" fillId="0" borderId="9" xfId="0" applyNumberFormat="1" applyBorder="1"/>
    <xf numFmtId="14" fontId="0" fillId="0" borderId="0" xfId="0" applyNumberFormat="1" applyBorder="1"/>
    <xf numFmtId="164" fontId="0" fillId="0" borderId="0" xfId="0" applyNumberFormat="1" applyBorder="1"/>
    <xf numFmtId="22" fontId="0" fillId="0" borderId="10" xfId="0" applyNumberFormat="1" applyBorder="1"/>
    <xf numFmtId="0" fontId="0" fillId="0" borderId="11" xfId="0" applyBorder="1"/>
    <xf numFmtId="165" fontId="0" fillId="0" borderId="12" xfId="0" applyNumberFormat="1" applyBorder="1"/>
    <xf numFmtId="14" fontId="0" fillId="0" borderId="13" xfId="0" applyNumberFormat="1" applyBorder="1"/>
    <xf numFmtId="164" fontId="0" fillId="0" borderId="13" xfId="0" applyNumberFormat="1" applyBorder="1"/>
    <xf numFmtId="22" fontId="0" fillId="0" borderId="14" xfId="0" applyNumberFormat="1" applyBorder="1"/>
    <xf numFmtId="9" fontId="0" fillId="0" borderId="0" xfId="0" applyNumberFormat="1"/>
    <xf numFmtId="12" fontId="0" fillId="0" borderId="0" xfId="0" applyNumberFormat="1"/>
    <xf numFmtId="44" fontId="0" fillId="0" borderId="0" xfId="1" applyFont="1"/>
    <xf numFmtId="20" fontId="0" fillId="0" borderId="0" xfId="0" applyNumberFormat="1"/>
    <xf numFmtId="1" fontId="0" fillId="0" borderId="0" xfId="0" applyNumberFormat="1"/>
    <xf numFmtId="0" fontId="0" fillId="0" borderId="0" xfId="0" quotePrefix="1"/>
    <xf numFmtId="0" fontId="4" fillId="0" borderId="0" xfId="0" applyFont="1" applyAlignment="1">
      <alignment horizontal="right"/>
    </xf>
    <xf numFmtId="164" fontId="4" fillId="0" borderId="0" xfId="0" quotePrefix="1" applyNumberFormat="1" applyFont="1"/>
    <xf numFmtId="167" fontId="0" fillId="0" borderId="0" xfId="0" applyNumberFormat="1"/>
    <xf numFmtId="168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0" xfId="0" applyNumberFormat="1"/>
    <xf numFmtId="2" fontId="0" fillId="0" borderId="0" xfId="0" applyNumberFormat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7" fillId="0" borderId="0" xfId="0" applyFont="1"/>
    <xf numFmtId="164" fontId="0" fillId="0" borderId="18" xfId="0" applyNumberFormat="1" applyBorder="1"/>
    <xf numFmtId="164" fontId="0" fillId="0" borderId="19" xfId="0" applyNumberFormat="1" applyBorder="1"/>
    <xf numFmtId="0" fontId="2" fillId="0" borderId="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4" fillId="0" borderId="18" xfId="0" quotePrefix="1" applyFont="1" applyBorder="1"/>
    <xf numFmtId="0" fontId="4" fillId="0" borderId="19" xfId="0" quotePrefix="1" applyFont="1" applyBorder="1"/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22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 vertical="center"/>
    </xf>
    <xf numFmtId="0" fontId="8" fillId="0" borderId="16" xfId="0" quotePrefix="1" applyFont="1" applyBorder="1" applyAlignment="1">
      <alignment horizontal="center" wrapText="1"/>
    </xf>
    <xf numFmtId="0" fontId="8" fillId="0" borderId="17" xfId="0" quotePrefix="1" applyFont="1" applyBorder="1" applyAlignment="1">
      <alignment horizontal="center" wrapText="1"/>
    </xf>
    <xf numFmtId="0" fontId="8" fillId="0" borderId="11" xfId="0" quotePrefix="1" applyFont="1" applyBorder="1" applyAlignment="1">
      <alignment horizontal="center" wrapText="1"/>
    </xf>
    <xf numFmtId="0" fontId="8" fillId="0" borderId="19" xfId="0" quotePrefix="1" applyFont="1" applyBorder="1" applyAlignment="1">
      <alignment horizontal="center" wrapText="1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0" fillId="0" borderId="0" xfId="0" applyBorder="1"/>
    <xf numFmtId="0" fontId="4" fillId="0" borderId="0" xfId="0" quotePrefix="1" applyFont="1" applyBorder="1"/>
    <xf numFmtId="0" fontId="2" fillId="0" borderId="0" xfId="0" applyFont="1" applyBorder="1" applyAlignment="1"/>
    <xf numFmtId="0" fontId="2" fillId="0" borderId="22" xfId="0" applyFont="1" applyBorder="1" applyAlignment="1">
      <alignment horizontal="left"/>
    </xf>
    <xf numFmtId="0" fontId="4" fillId="0" borderId="22" xfId="0" quotePrefix="1" applyFont="1" applyBorder="1" applyAlignment="1">
      <alignment horizontal="left"/>
    </xf>
    <xf numFmtId="0" fontId="4" fillId="0" borderId="22" xfId="0" applyFont="1" applyBorder="1" applyAlignment="1">
      <alignment horizontal="right"/>
    </xf>
    <xf numFmtId="0" fontId="4" fillId="0" borderId="22" xfId="0" applyFont="1" applyBorder="1" applyAlignment="1">
      <alignment horizontal="right" wrapText="1"/>
    </xf>
    <xf numFmtId="0" fontId="2" fillId="0" borderId="22" xfId="0" quotePrefix="1" applyFont="1" applyBorder="1" applyAlignment="1">
      <alignment horizontal="left"/>
    </xf>
    <xf numFmtId="0" fontId="11" fillId="0" borderId="19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14"/>
  <sheetViews>
    <sheetView workbookViewId="0">
      <selection activeCell="I5" sqref="I5"/>
    </sheetView>
  </sheetViews>
  <sheetFormatPr baseColWidth="10" defaultRowHeight="15" x14ac:dyDescent="0.25"/>
  <cols>
    <col min="1" max="1" width="14.42578125" customWidth="1"/>
    <col min="4" max="4" width="15.7109375" customWidth="1"/>
    <col min="5" max="5" width="18.28515625" bestFit="1" customWidth="1"/>
    <col min="7" max="7" width="15" bestFit="1" customWidth="1"/>
    <col min="8" max="9" width="15.5703125" bestFit="1" customWidth="1"/>
  </cols>
  <sheetData>
    <row r="1" spans="1:9" ht="15.75" thickBot="1" x14ac:dyDescent="0.3">
      <c r="B1" s="60" t="s">
        <v>0</v>
      </c>
      <c r="C1" s="61"/>
      <c r="D1" s="61"/>
      <c r="E1" s="62"/>
      <c r="G1" s="1">
        <f ca="1">TODAY()</f>
        <v>42091</v>
      </c>
      <c r="H1" s="59">
        <f ca="1">NOW()</f>
        <v>42091.451011921294</v>
      </c>
      <c r="I1" s="3">
        <f ca="1">NOW()</f>
        <v>42091.451011921294</v>
      </c>
    </row>
    <row r="2" spans="1:9" x14ac:dyDescent="0.25">
      <c r="A2" s="54" t="s">
        <v>1</v>
      </c>
      <c r="B2" s="5" t="s">
        <v>2</v>
      </c>
      <c r="C2" s="6" t="s">
        <v>3</v>
      </c>
      <c r="D2" s="6" t="s">
        <v>4</v>
      </c>
      <c r="E2" s="7" t="s">
        <v>5</v>
      </c>
      <c r="G2" s="23" t="s">
        <v>137</v>
      </c>
      <c r="H2" s="23" t="s">
        <v>138</v>
      </c>
      <c r="I2" s="23" t="s">
        <v>138</v>
      </c>
    </row>
    <row r="3" spans="1:9" x14ac:dyDescent="0.25">
      <c r="A3" s="57">
        <v>0</v>
      </c>
      <c r="B3" s="9">
        <v>0</v>
      </c>
      <c r="C3" s="10">
        <v>0</v>
      </c>
      <c r="D3" s="11">
        <v>0</v>
      </c>
      <c r="E3" s="12">
        <v>0</v>
      </c>
    </row>
    <row r="4" spans="1:9" x14ac:dyDescent="0.25">
      <c r="A4" s="57">
        <v>0.5</v>
      </c>
      <c r="B4" s="9">
        <v>0.5</v>
      </c>
      <c r="C4" s="10">
        <v>0.5</v>
      </c>
      <c r="D4" s="11">
        <v>0.5</v>
      </c>
      <c r="E4" s="12">
        <v>0.5</v>
      </c>
    </row>
    <row r="5" spans="1:9" ht="15.75" thickBot="1" x14ac:dyDescent="0.3">
      <c r="A5" s="58">
        <v>1</v>
      </c>
      <c r="B5" s="14">
        <v>1</v>
      </c>
      <c r="C5" s="15">
        <v>1</v>
      </c>
      <c r="D5" s="16">
        <v>1</v>
      </c>
      <c r="E5" s="17">
        <v>1</v>
      </c>
    </row>
    <row r="7" spans="1:9" x14ac:dyDescent="0.25">
      <c r="E7" s="3"/>
    </row>
    <row r="8" spans="1:9" x14ac:dyDescent="0.25">
      <c r="E8" s="1"/>
    </row>
    <row r="10" spans="1:9" x14ac:dyDescent="0.25">
      <c r="A10" s="4"/>
    </row>
    <row r="11" spans="1:9" x14ac:dyDescent="0.25">
      <c r="A11" s="4"/>
    </row>
    <row r="12" spans="1:9" x14ac:dyDescent="0.25">
      <c r="A12" s="4"/>
    </row>
    <row r="13" spans="1:9" x14ac:dyDescent="0.25">
      <c r="A13" s="4"/>
    </row>
    <row r="14" spans="1:9" x14ac:dyDescent="0.25">
      <c r="A14" s="4"/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20"/>
  <sheetViews>
    <sheetView zoomScaleNormal="100" workbookViewId="0">
      <selection activeCell="C4" sqref="C4"/>
    </sheetView>
  </sheetViews>
  <sheetFormatPr baseColWidth="10" defaultRowHeight="15" x14ac:dyDescent="0.25"/>
  <cols>
    <col min="1" max="1" width="14.28515625" customWidth="1"/>
    <col min="2" max="2" width="14.140625" customWidth="1"/>
    <col min="3" max="3" width="34.7109375" bestFit="1" customWidth="1"/>
    <col min="8" max="8" width="13.42578125" bestFit="1" customWidth="1"/>
  </cols>
  <sheetData>
    <row r="1" spans="1:4" x14ac:dyDescent="0.25">
      <c r="A1" s="1">
        <v>41968</v>
      </c>
      <c r="B1">
        <f>YEAR(A1)</f>
        <v>2014</v>
      </c>
      <c r="C1" s="23" t="s">
        <v>9</v>
      </c>
      <c r="D1" s="33">
        <v>2958465</v>
      </c>
    </row>
    <row r="2" spans="1:4" x14ac:dyDescent="0.25">
      <c r="A2" s="22">
        <v>41968</v>
      </c>
      <c r="B2">
        <f>YEAR(A2)</f>
        <v>2014</v>
      </c>
      <c r="C2" s="23" t="s">
        <v>125</v>
      </c>
    </row>
    <row r="3" spans="1:4" x14ac:dyDescent="0.25">
      <c r="A3" s="26">
        <v>33714</v>
      </c>
      <c r="B3">
        <f>YEAR("1992/04/20")</f>
        <v>1992</v>
      </c>
      <c r="C3" s="23" t="s">
        <v>18</v>
      </c>
    </row>
    <row r="4" spans="1:4" x14ac:dyDescent="0.25">
      <c r="A4" s="27">
        <v>41019</v>
      </c>
      <c r="B4">
        <f>YEAR("2012-04-20")</f>
        <v>2012</v>
      </c>
      <c r="C4" s="23" t="s">
        <v>14</v>
      </c>
    </row>
    <row r="5" spans="1:4" x14ac:dyDescent="0.25">
      <c r="A5" s="27">
        <f ca="1">TODAY()</f>
        <v>42091</v>
      </c>
      <c r="B5">
        <f ca="1">YEAR(TODAY())</f>
        <v>2015</v>
      </c>
      <c r="C5" s="23" t="s">
        <v>16</v>
      </c>
    </row>
    <row r="6" spans="1:4" x14ac:dyDescent="0.25">
      <c r="A6" s="32">
        <v>2958466</v>
      </c>
      <c r="B6" t="e">
        <f>YEAR(A6)</f>
        <v>#NUM!</v>
      </c>
      <c r="C6" s="23" t="s">
        <v>10</v>
      </c>
    </row>
    <row r="7" spans="1:4" x14ac:dyDescent="0.25">
      <c r="A7" t="s">
        <v>6</v>
      </c>
      <c r="B7" t="e">
        <f t="shared" ref="B7:B12" si="0">YEAR(A7)</f>
        <v>#VALUE!</v>
      </c>
      <c r="C7" s="23" t="s">
        <v>11</v>
      </c>
    </row>
    <row r="8" spans="1:4" x14ac:dyDescent="0.25">
      <c r="A8" s="18">
        <v>0.1</v>
      </c>
      <c r="B8">
        <f t="shared" si="0"/>
        <v>1900</v>
      </c>
      <c r="C8" s="23" t="s">
        <v>12</v>
      </c>
    </row>
    <row r="9" spans="1:4" x14ac:dyDescent="0.25">
      <c r="A9" s="19">
        <v>0.5</v>
      </c>
      <c r="B9">
        <f t="shared" si="0"/>
        <v>1900</v>
      </c>
      <c r="C9" s="23" t="s">
        <v>13</v>
      </c>
    </row>
    <row r="10" spans="1:4" x14ac:dyDescent="0.25">
      <c r="A10">
        <v>12000</v>
      </c>
      <c r="B10">
        <f t="shared" si="0"/>
        <v>1932</v>
      </c>
      <c r="C10" s="23" t="s">
        <v>15</v>
      </c>
    </row>
    <row r="11" spans="1:4" x14ac:dyDescent="0.25">
      <c r="A11" s="20">
        <v>12000</v>
      </c>
      <c r="B11">
        <f t="shared" si="0"/>
        <v>1932</v>
      </c>
      <c r="C11" s="23" t="s">
        <v>17</v>
      </c>
    </row>
    <row r="12" spans="1:4" x14ac:dyDescent="0.25">
      <c r="A12" s="21">
        <v>0.51041666666666663</v>
      </c>
      <c r="B12">
        <f t="shared" si="0"/>
        <v>1900</v>
      </c>
      <c r="C12" s="23" t="s">
        <v>126</v>
      </c>
    </row>
    <row r="13" spans="1:4" x14ac:dyDescent="0.25">
      <c r="A13" s="2">
        <v>37035</v>
      </c>
      <c r="B13">
        <f>YEAR(MaDate)</f>
        <v>2001</v>
      </c>
      <c r="C13" s="23" t="s">
        <v>7</v>
      </c>
    </row>
    <row r="14" spans="1:4" x14ac:dyDescent="0.25">
      <c r="A14" s="24" t="s">
        <v>8</v>
      </c>
      <c r="B14" s="25" t="s">
        <v>48</v>
      </c>
    </row>
    <row r="15" spans="1:4" x14ac:dyDescent="0.25">
      <c r="B15">
        <f ca="1">YEAR(A5)-YEAR(A3)</f>
        <v>23</v>
      </c>
      <c r="C15" s="23" t="s">
        <v>19</v>
      </c>
    </row>
    <row r="16" spans="1:4" x14ac:dyDescent="0.25">
      <c r="B16" s="22">
        <f ca="1">YEAR(TODAY())-YEAR(A13)</f>
        <v>14</v>
      </c>
      <c r="C16" s="23" t="s">
        <v>127</v>
      </c>
    </row>
    <row r="17" spans="1:3" x14ac:dyDescent="0.25">
      <c r="B17">
        <f t="shared" ref="B17:B20" si="1">YEAR(A17)</f>
        <v>1900</v>
      </c>
      <c r="C17" s="23" t="s">
        <v>121</v>
      </c>
    </row>
    <row r="18" spans="1:3" x14ac:dyDescent="0.25">
      <c r="A18">
        <v>0</v>
      </c>
      <c r="B18">
        <f t="shared" si="1"/>
        <v>1900</v>
      </c>
      <c r="C18" s="23" t="s">
        <v>122</v>
      </c>
    </row>
    <row r="19" spans="1:3" x14ac:dyDescent="0.25">
      <c r="A19">
        <v>-1</v>
      </c>
      <c r="B19" t="e">
        <f t="shared" si="1"/>
        <v>#NUM!</v>
      </c>
      <c r="C19" s="23" t="s">
        <v>123</v>
      </c>
    </row>
    <row r="20" spans="1:3" x14ac:dyDescent="0.25">
      <c r="A20">
        <v>1.5</v>
      </c>
      <c r="B20">
        <f t="shared" si="1"/>
        <v>1900</v>
      </c>
      <c r="C20" s="23" t="s">
        <v>128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C20"/>
  <sheetViews>
    <sheetView zoomScaleNormal="100" workbookViewId="0">
      <selection activeCell="B20" sqref="B20"/>
    </sheetView>
  </sheetViews>
  <sheetFormatPr baseColWidth="10" defaultRowHeight="15" x14ac:dyDescent="0.25"/>
  <cols>
    <col min="1" max="1" width="14.28515625" customWidth="1"/>
    <col min="2" max="2" width="14.140625" customWidth="1"/>
    <col min="3" max="3" width="34.7109375" bestFit="1" customWidth="1"/>
    <col min="8" max="8" width="13.42578125" bestFit="1" customWidth="1"/>
  </cols>
  <sheetData>
    <row r="1" spans="1:3" x14ac:dyDescent="0.25">
      <c r="A1" s="1">
        <v>41968</v>
      </c>
      <c r="B1">
        <f>MONTH(A1)</f>
        <v>11</v>
      </c>
      <c r="C1" s="23" t="s">
        <v>33</v>
      </c>
    </row>
    <row r="2" spans="1:3" x14ac:dyDescent="0.25">
      <c r="A2" s="22">
        <v>41968</v>
      </c>
      <c r="B2">
        <f>MONTH(41968)</f>
        <v>11</v>
      </c>
      <c r="C2" s="23" t="s">
        <v>34</v>
      </c>
    </row>
    <row r="3" spans="1:3" x14ac:dyDescent="0.25">
      <c r="A3" s="26">
        <v>33714</v>
      </c>
      <c r="B3">
        <f>MONTH("1992/04/20")</f>
        <v>4</v>
      </c>
      <c r="C3" s="23" t="s">
        <v>35</v>
      </c>
    </row>
    <row r="4" spans="1:3" x14ac:dyDescent="0.25">
      <c r="A4" s="27">
        <v>41202</v>
      </c>
      <c r="B4">
        <f>MONTH("2012-10-20")</f>
        <v>10</v>
      </c>
      <c r="C4" s="23" t="s">
        <v>36</v>
      </c>
    </row>
    <row r="5" spans="1:3" x14ac:dyDescent="0.25">
      <c r="A5" s="27">
        <f ca="1">TODAY()</f>
        <v>42091</v>
      </c>
      <c r="B5">
        <f ca="1">MONTH(TODAY())</f>
        <v>3</v>
      </c>
      <c r="C5" s="23" t="s">
        <v>37</v>
      </c>
    </row>
    <row r="6" spans="1:3" x14ac:dyDescent="0.25">
      <c r="A6" t="s">
        <v>6</v>
      </c>
      <c r="B6" t="e">
        <f t="shared" ref="B6:B11" si="0">MONTH(A6)</f>
        <v>#VALUE!</v>
      </c>
      <c r="C6" s="23" t="s">
        <v>38</v>
      </c>
    </row>
    <row r="7" spans="1:3" x14ac:dyDescent="0.25">
      <c r="A7" s="18">
        <v>0.1</v>
      </c>
      <c r="B7">
        <f t="shared" si="0"/>
        <v>1</v>
      </c>
      <c r="C7" s="23" t="s">
        <v>39</v>
      </c>
    </row>
    <row r="8" spans="1:3" x14ac:dyDescent="0.25">
      <c r="A8" s="19">
        <v>0.5</v>
      </c>
      <c r="B8">
        <f t="shared" si="0"/>
        <v>1</v>
      </c>
      <c r="C8" s="23" t="s">
        <v>40</v>
      </c>
    </row>
    <row r="9" spans="1:3" x14ac:dyDescent="0.25">
      <c r="A9">
        <v>12000</v>
      </c>
      <c r="B9">
        <f t="shared" si="0"/>
        <v>11</v>
      </c>
      <c r="C9" s="23" t="s">
        <v>41</v>
      </c>
    </row>
    <row r="10" spans="1:3" x14ac:dyDescent="0.25">
      <c r="A10" s="20">
        <v>12000</v>
      </c>
      <c r="B10">
        <f t="shared" si="0"/>
        <v>11</v>
      </c>
      <c r="C10" s="23" t="s">
        <v>42</v>
      </c>
    </row>
    <row r="11" spans="1:3" x14ac:dyDescent="0.25">
      <c r="A11" s="21">
        <v>0.51041666666666663</v>
      </c>
      <c r="B11">
        <f t="shared" si="0"/>
        <v>1</v>
      </c>
      <c r="C11" s="23" t="s">
        <v>43</v>
      </c>
    </row>
    <row r="12" spans="1:3" x14ac:dyDescent="0.25">
      <c r="A12" s="2">
        <v>37035</v>
      </c>
      <c r="B12">
        <f>MONTH(MaDate)</f>
        <v>5</v>
      </c>
      <c r="C12" s="23" t="s">
        <v>44</v>
      </c>
    </row>
    <row r="13" spans="1:3" x14ac:dyDescent="0.25">
      <c r="A13" s="24" t="s">
        <v>8</v>
      </c>
      <c r="B13" s="25" t="s">
        <v>49</v>
      </c>
    </row>
    <row r="14" spans="1:3" x14ac:dyDescent="0.25">
      <c r="B14">
        <f ca="1">MONTH(A5)-MONTH(A3)</f>
        <v>-1</v>
      </c>
      <c r="C14" s="23" t="s">
        <v>45</v>
      </c>
    </row>
    <row r="15" spans="1:3" x14ac:dyDescent="0.25">
      <c r="B15" s="22">
        <f ca="1">MONTH(TODAY())-MONTH(A12)</f>
        <v>-2</v>
      </c>
      <c r="C15" s="23" t="s">
        <v>46</v>
      </c>
    </row>
    <row r="16" spans="1:3" x14ac:dyDescent="0.25">
      <c r="B16">
        <f>MONTH(A16)</f>
        <v>1</v>
      </c>
      <c r="C16" s="23" t="s">
        <v>117</v>
      </c>
    </row>
    <row r="17" spans="1:3" x14ac:dyDescent="0.25">
      <c r="A17">
        <v>0</v>
      </c>
      <c r="B17">
        <f>MONTH(A17)</f>
        <v>1</v>
      </c>
      <c r="C17" s="23" t="s">
        <v>118</v>
      </c>
    </row>
    <row r="18" spans="1:3" x14ac:dyDescent="0.25">
      <c r="A18">
        <v>-1</v>
      </c>
      <c r="B18" t="e">
        <f>MONTH(A18)</f>
        <v>#NUM!</v>
      </c>
      <c r="C18" s="23" t="s">
        <v>119</v>
      </c>
    </row>
    <row r="19" spans="1:3" x14ac:dyDescent="0.25">
      <c r="A19">
        <v>1.5</v>
      </c>
      <c r="B19">
        <f>MONTH(A19)</f>
        <v>1</v>
      </c>
      <c r="C19" s="23" t="s">
        <v>120</v>
      </c>
    </row>
    <row r="20" spans="1:3" x14ac:dyDescent="0.25">
      <c r="C20" s="2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C19"/>
  <sheetViews>
    <sheetView zoomScaleNormal="100" workbookViewId="0">
      <selection activeCell="C18" sqref="C18"/>
    </sheetView>
  </sheetViews>
  <sheetFormatPr baseColWidth="10" defaultRowHeight="15" x14ac:dyDescent="0.25"/>
  <cols>
    <col min="1" max="1" width="14.28515625" customWidth="1"/>
    <col min="2" max="2" width="14.140625" customWidth="1"/>
    <col min="3" max="3" width="34.7109375" bestFit="1" customWidth="1"/>
    <col min="8" max="8" width="13.42578125" bestFit="1" customWidth="1"/>
  </cols>
  <sheetData>
    <row r="1" spans="1:3" x14ac:dyDescent="0.25">
      <c r="A1" s="1">
        <v>41968</v>
      </c>
      <c r="B1">
        <f>DAY(A1)</f>
        <v>25</v>
      </c>
      <c r="C1" s="23" t="s">
        <v>20</v>
      </c>
    </row>
    <row r="2" spans="1:3" x14ac:dyDescent="0.25">
      <c r="A2" s="22">
        <v>41968</v>
      </c>
      <c r="B2">
        <f>DAY(41968)</f>
        <v>25</v>
      </c>
      <c r="C2" s="23" t="s">
        <v>21</v>
      </c>
    </row>
    <row r="3" spans="1:3" x14ac:dyDescent="0.25">
      <c r="A3" s="26">
        <v>33714</v>
      </c>
      <c r="B3">
        <f>DAY("1992/04/20")</f>
        <v>20</v>
      </c>
      <c r="C3" s="23" t="s">
        <v>22</v>
      </c>
    </row>
    <row r="4" spans="1:3" x14ac:dyDescent="0.25">
      <c r="A4" s="27">
        <v>41209</v>
      </c>
      <c r="B4">
        <f>DAY("2012-10-27")</f>
        <v>27</v>
      </c>
      <c r="C4" s="23" t="s">
        <v>47</v>
      </c>
    </row>
    <row r="5" spans="1:3" x14ac:dyDescent="0.25">
      <c r="A5" s="27">
        <f ca="1">TODAY()</f>
        <v>42091</v>
      </c>
      <c r="B5">
        <f ca="1">DAY(TODAY())</f>
        <v>28</v>
      </c>
      <c r="C5" s="23" t="s">
        <v>23</v>
      </c>
    </row>
    <row r="6" spans="1:3" x14ac:dyDescent="0.25">
      <c r="A6" t="s">
        <v>6</v>
      </c>
      <c r="B6" t="e">
        <f t="shared" ref="B6:B11" si="0">DAY(A6)</f>
        <v>#VALUE!</v>
      </c>
      <c r="C6" s="23" t="s">
        <v>24</v>
      </c>
    </row>
    <row r="7" spans="1:3" x14ac:dyDescent="0.25">
      <c r="A7" s="18">
        <v>0.1</v>
      </c>
      <c r="B7">
        <f t="shared" si="0"/>
        <v>0</v>
      </c>
      <c r="C7" s="23" t="s">
        <v>25</v>
      </c>
    </row>
    <row r="8" spans="1:3" x14ac:dyDescent="0.25">
      <c r="A8" s="19">
        <v>0.5</v>
      </c>
      <c r="B8">
        <f t="shared" si="0"/>
        <v>0</v>
      </c>
      <c r="C8" s="23" t="s">
        <v>26</v>
      </c>
    </row>
    <row r="9" spans="1:3" x14ac:dyDescent="0.25">
      <c r="A9">
        <v>12000</v>
      </c>
      <c r="B9">
        <f t="shared" si="0"/>
        <v>7</v>
      </c>
      <c r="C9" s="23" t="s">
        <v>27</v>
      </c>
    </row>
    <row r="10" spans="1:3" x14ac:dyDescent="0.25">
      <c r="A10" s="20">
        <v>12000</v>
      </c>
      <c r="B10">
        <f t="shared" si="0"/>
        <v>7</v>
      </c>
      <c r="C10" s="23" t="s">
        <v>28</v>
      </c>
    </row>
    <row r="11" spans="1:3" x14ac:dyDescent="0.25">
      <c r="A11" s="21">
        <v>0.51041666666666663</v>
      </c>
      <c r="B11">
        <f t="shared" si="0"/>
        <v>0</v>
      </c>
      <c r="C11" s="23" t="s">
        <v>29</v>
      </c>
    </row>
    <row r="12" spans="1:3" x14ac:dyDescent="0.25">
      <c r="A12" s="2">
        <v>37035</v>
      </c>
      <c r="B12">
        <f>DAY(MaDate)</f>
        <v>24</v>
      </c>
      <c r="C12" s="23" t="s">
        <v>30</v>
      </c>
    </row>
    <row r="13" spans="1:3" x14ac:dyDescent="0.25">
      <c r="A13" s="24" t="s">
        <v>8</v>
      </c>
      <c r="B13" s="25" t="s">
        <v>50</v>
      </c>
    </row>
    <row r="14" spans="1:3" x14ac:dyDescent="0.25">
      <c r="B14">
        <f ca="1">DAY(A5)-DAY(A3)</f>
        <v>8</v>
      </c>
      <c r="C14" s="23" t="s">
        <v>31</v>
      </c>
    </row>
    <row r="15" spans="1:3" x14ac:dyDescent="0.25">
      <c r="B15" s="22">
        <f ca="1">DAY(TODAY())-DAY(A12)</f>
        <v>4</v>
      </c>
      <c r="C15" s="23" t="s">
        <v>32</v>
      </c>
    </row>
    <row r="16" spans="1:3" x14ac:dyDescent="0.25">
      <c r="B16">
        <f t="shared" ref="B16:B19" si="1">DAY(A16)</f>
        <v>0</v>
      </c>
      <c r="C16" s="23" t="s">
        <v>113</v>
      </c>
    </row>
    <row r="17" spans="1:3" x14ac:dyDescent="0.25">
      <c r="A17">
        <v>0</v>
      </c>
      <c r="B17">
        <f t="shared" si="1"/>
        <v>0</v>
      </c>
      <c r="C17" s="23" t="s">
        <v>114</v>
      </c>
    </row>
    <row r="18" spans="1:3" x14ac:dyDescent="0.25">
      <c r="A18">
        <v>-1</v>
      </c>
      <c r="B18" t="e">
        <f t="shared" si="1"/>
        <v>#NUM!</v>
      </c>
      <c r="C18" s="23" t="s">
        <v>115</v>
      </c>
    </row>
    <row r="19" spans="1:3" x14ac:dyDescent="0.25">
      <c r="A19">
        <v>1.5</v>
      </c>
      <c r="B19">
        <f t="shared" si="1"/>
        <v>1</v>
      </c>
      <c r="C19" s="23" t="s">
        <v>116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O35"/>
  <sheetViews>
    <sheetView zoomScale="90" zoomScaleNormal="90" workbookViewId="0">
      <selection activeCell="D9" sqref="D9"/>
    </sheetView>
  </sheetViews>
  <sheetFormatPr baseColWidth="10" defaultRowHeight="15" x14ac:dyDescent="0.25"/>
  <cols>
    <col min="1" max="1" width="9" style="28" customWidth="1"/>
    <col min="2" max="2" width="5.42578125" style="28" bestFit="1" customWidth="1"/>
    <col min="3" max="3" width="4.7109375" style="28" bestFit="1" customWidth="1"/>
    <col min="4" max="4" width="17.140625" style="29" bestFit="1" customWidth="1"/>
    <col min="5" max="5" width="23.85546875" bestFit="1" customWidth="1"/>
    <col min="6" max="6" width="6.85546875" bestFit="1" customWidth="1"/>
    <col min="7" max="7" width="7.140625" customWidth="1"/>
    <col min="8" max="8" width="4.7109375" bestFit="1" customWidth="1"/>
    <col min="9" max="9" width="17.7109375" bestFit="1" customWidth="1"/>
    <col min="10" max="10" width="21.85546875" bestFit="1" customWidth="1"/>
    <col min="11" max="11" width="6.85546875" bestFit="1" customWidth="1"/>
    <col min="12" max="12" width="5.42578125" bestFit="1" customWidth="1"/>
    <col min="13" max="13" width="7.7109375" customWidth="1"/>
    <col min="14" max="14" width="17.140625" bestFit="1" customWidth="1"/>
    <col min="15" max="15" width="22.140625" bestFit="1" customWidth="1"/>
  </cols>
  <sheetData>
    <row r="1" spans="1:15" ht="18.75" x14ac:dyDescent="0.25">
      <c r="A1" s="63" t="s">
        <v>58</v>
      </c>
      <c r="B1" s="63"/>
      <c r="C1" s="63"/>
      <c r="D1" s="63"/>
      <c r="E1" s="63"/>
      <c r="F1" s="63" t="s">
        <v>135</v>
      </c>
      <c r="G1" s="63"/>
      <c r="H1" s="63"/>
      <c r="I1" s="63"/>
      <c r="J1" s="63"/>
      <c r="K1" s="63" t="s">
        <v>136</v>
      </c>
      <c r="L1" s="63"/>
      <c r="M1" s="63"/>
      <c r="N1" s="63"/>
      <c r="O1" s="63"/>
    </row>
    <row r="2" spans="1:15" x14ac:dyDescent="0.25">
      <c r="A2" s="39" t="s">
        <v>53</v>
      </c>
      <c r="B2" s="39" t="s">
        <v>54</v>
      </c>
      <c r="C2" s="39" t="s">
        <v>55</v>
      </c>
      <c r="D2" s="40" t="s">
        <v>51</v>
      </c>
      <c r="E2" s="41" t="s">
        <v>52</v>
      </c>
      <c r="F2" s="39" t="s">
        <v>53</v>
      </c>
      <c r="G2" s="39" t="s">
        <v>54</v>
      </c>
      <c r="H2" s="39" t="s">
        <v>55</v>
      </c>
      <c r="I2" s="40" t="s">
        <v>51</v>
      </c>
      <c r="J2" s="41" t="s">
        <v>52</v>
      </c>
      <c r="K2" s="39" t="s">
        <v>53</v>
      </c>
      <c r="L2" s="39" t="s">
        <v>54</v>
      </c>
      <c r="M2" s="39" t="s">
        <v>55</v>
      </c>
      <c r="N2" s="40" t="s">
        <v>51</v>
      </c>
      <c r="O2" s="41" t="s">
        <v>52</v>
      </c>
    </row>
    <row r="3" spans="1:15" ht="15" customHeight="1" x14ac:dyDescent="0.25">
      <c r="A3" s="34">
        <v>2014</v>
      </c>
      <c r="B3" s="34">
        <v>11</v>
      </c>
      <c r="C3" s="34">
        <v>25</v>
      </c>
      <c r="D3" s="35">
        <f>DATE(A3,B3,C3)</f>
        <v>41968</v>
      </c>
      <c r="E3" s="47" t="s">
        <v>56</v>
      </c>
      <c r="F3" s="34">
        <v>2014</v>
      </c>
      <c r="G3" s="34">
        <v>11</v>
      </c>
      <c r="H3" s="34">
        <v>25</v>
      </c>
      <c r="I3" s="35">
        <f t="shared" ref="I3:I13" si="0">DATE(F3,G3,H3)</f>
        <v>41968</v>
      </c>
      <c r="J3" s="47" t="s">
        <v>75</v>
      </c>
      <c r="K3" s="34">
        <v>2014</v>
      </c>
      <c r="L3" s="34">
        <v>11</v>
      </c>
      <c r="M3" s="34">
        <v>25</v>
      </c>
      <c r="N3" s="35">
        <f t="shared" ref="N3:N13" si="1">DATE(K3,L3,M3)</f>
        <v>41968</v>
      </c>
      <c r="O3" s="47" t="s">
        <v>95</v>
      </c>
    </row>
    <row r="4" spans="1:15" x14ac:dyDescent="0.25">
      <c r="A4" s="34">
        <v>14</v>
      </c>
      <c r="B4" s="34">
        <v>11</v>
      </c>
      <c r="C4" s="34">
        <v>25</v>
      </c>
      <c r="D4" s="35">
        <f t="shared" ref="D4:D8" si="2">DATE(A4,B4,C4)</f>
        <v>5443</v>
      </c>
      <c r="E4" s="47" t="s">
        <v>85</v>
      </c>
      <c r="F4" s="34">
        <v>2014</v>
      </c>
      <c r="G4" s="34">
        <v>18</v>
      </c>
      <c r="H4" s="34">
        <v>25</v>
      </c>
      <c r="I4" s="35">
        <f t="shared" si="0"/>
        <v>42180</v>
      </c>
      <c r="J4" s="47" t="s">
        <v>76</v>
      </c>
      <c r="K4" s="34">
        <v>2014</v>
      </c>
      <c r="L4" s="34">
        <v>11</v>
      </c>
      <c r="M4" s="34">
        <v>45</v>
      </c>
      <c r="N4" s="35">
        <f t="shared" si="1"/>
        <v>41988</v>
      </c>
      <c r="O4" s="47" t="s">
        <v>96</v>
      </c>
    </row>
    <row r="5" spans="1:15" x14ac:dyDescent="0.25">
      <c r="A5" s="34">
        <v>104</v>
      </c>
      <c r="B5" s="34">
        <v>11</v>
      </c>
      <c r="C5" s="34">
        <v>25</v>
      </c>
      <c r="D5" s="35">
        <f t="shared" si="2"/>
        <v>38316</v>
      </c>
      <c r="E5" s="47" t="s">
        <v>132</v>
      </c>
      <c r="F5" s="34">
        <v>2014</v>
      </c>
      <c r="G5" s="34"/>
      <c r="H5" s="34">
        <v>25</v>
      </c>
      <c r="I5" s="35">
        <f t="shared" si="0"/>
        <v>41633</v>
      </c>
      <c r="J5" s="47" t="s">
        <v>129</v>
      </c>
      <c r="K5" s="34">
        <v>2014</v>
      </c>
      <c r="L5" s="34">
        <v>11</v>
      </c>
      <c r="M5" s="34"/>
      <c r="N5" s="35">
        <f t="shared" si="1"/>
        <v>41943</v>
      </c>
      <c r="O5" s="47" t="s">
        <v>97</v>
      </c>
    </row>
    <row r="6" spans="1:15" x14ac:dyDescent="0.25">
      <c r="A6" s="34">
        <v>-4</v>
      </c>
      <c r="B6" s="34">
        <v>11</v>
      </c>
      <c r="C6" s="34">
        <v>25</v>
      </c>
      <c r="D6" s="35" t="e">
        <f t="shared" si="2"/>
        <v>#NUM!</v>
      </c>
      <c r="E6" s="47" t="s">
        <v>86</v>
      </c>
      <c r="F6" s="34">
        <v>2014</v>
      </c>
      <c r="G6" s="34">
        <v>0</v>
      </c>
      <c r="H6" s="34">
        <v>25</v>
      </c>
      <c r="I6" s="35">
        <f t="shared" si="0"/>
        <v>41633</v>
      </c>
      <c r="J6" s="47" t="s">
        <v>77</v>
      </c>
      <c r="K6" s="34">
        <v>2014</v>
      </c>
      <c r="L6" s="34">
        <v>11</v>
      </c>
      <c r="M6" s="34">
        <v>0</v>
      </c>
      <c r="N6" s="35">
        <f t="shared" si="1"/>
        <v>41943</v>
      </c>
      <c r="O6" s="47" t="s">
        <v>98</v>
      </c>
    </row>
    <row r="7" spans="1:15" x14ac:dyDescent="0.25">
      <c r="A7" s="34">
        <v>-104</v>
      </c>
      <c r="B7" s="34">
        <v>11</v>
      </c>
      <c r="C7" s="34">
        <v>25</v>
      </c>
      <c r="D7" s="35" t="e">
        <f t="shared" si="2"/>
        <v>#NUM!</v>
      </c>
      <c r="E7" s="47" t="s">
        <v>87</v>
      </c>
      <c r="F7" s="34">
        <v>2014</v>
      </c>
      <c r="G7" s="34">
        <v>-1</v>
      </c>
      <c r="H7" s="34">
        <v>25</v>
      </c>
      <c r="I7" s="35">
        <f t="shared" si="0"/>
        <v>41603</v>
      </c>
      <c r="J7" s="47" t="s">
        <v>78</v>
      </c>
      <c r="K7" s="34">
        <v>2014</v>
      </c>
      <c r="L7" s="34">
        <v>11</v>
      </c>
      <c r="M7" s="34">
        <v>-1</v>
      </c>
      <c r="N7" s="35">
        <f t="shared" si="1"/>
        <v>41942</v>
      </c>
      <c r="O7" s="47" t="s">
        <v>99</v>
      </c>
    </row>
    <row r="8" spans="1:15" x14ac:dyDescent="0.25">
      <c r="A8" s="34">
        <v>20141</v>
      </c>
      <c r="B8" s="34">
        <v>11</v>
      </c>
      <c r="C8" s="34">
        <v>25</v>
      </c>
      <c r="D8" s="35" t="e">
        <f t="shared" si="2"/>
        <v>#NUM!</v>
      </c>
      <c r="E8" s="47" t="s">
        <v>88</v>
      </c>
      <c r="F8" s="34">
        <v>2014</v>
      </c>
      <c r="G8" s="34">
        <v>-36</v>
      </c>
      <c r="H8" s="34">
        <v>25</v>
      </c>
      <c r="I8" s="35">
        <f t="shared" si="0"/>
        <v>40537</v>
      </c>
      <c r="J8" s="47" t="s">
        <v>79</v>
      </c>
      <c r="K8" s="34">
        <v>2014</v>
      </c>
      <c r="L8" s="34">
        <v>11</v>
      </c>
      <c r="M8" s="34">
        <v>-500</v>
      </c>
      <c r="N8" s="35">
        <f t="shared" si="1"/>
        <v>41443</v>
      </c>
      <c r="O8" s="47" t="s">
        <v>100</v>
      </c>
    </row>
    <row r="9" spans="1:15" x14ac:dyDescent="0.25">
      <c r="A9" s="34" t="s">
        <v>57</v>
      </c>
      <c r="B9" s="34">
        <v>11</v>
      </c>
      <c r="C9" s="34">
        <v>25</v>
      </c>
      <c r="D9" s="35" t="e">
        <f t="shared" ref="D9:D16" si="3">DATE(A9,B9,C9)</f>
        <v>#VALUE!</v>
      </c>
      <c r="E9" s="47" t="s">
        <v>89</v>
      </c>
      <c r="F9" s="34">
        <v>2014</v>
      </c>
      <c r="G9" s="34">
        <v>-1367</v>
      </c>
      <c r="H9" s="34">
        <v>25</v>
      </c>
      <c r="I9" s="35">
        <f t="shared" si="0"/>
        <v>25</v>
      </c>
      <c r="J9" s="47" t="s">
        <v>80</v>
      </c>
      <c r="K9" s="34">
        <v>2014</v>
      </c>
      <c r="L9" s="34">
        <v>11</v>
      </c>
      <c r="M9" s="34">
        <v>-32768</v>
      </c>
      <c r="N9" s="35">
        <f t="shared" si="1"/>
        <v>9175</v>
      </c>
      <c r="O9" s="47" t="s">
        <v>101</v>
      </c>
    </row>
    <row r="10" spans="1:15" x14ac:dyDescent="0.25">
      <c r="A10" s="37">
        <v>41663</v>
      </c>
      <c r="B10" s="34">
        <v>11</v>
      </c>
      <c r="C10" s="34">
        <v>25</v>
      </c>
      <c r="D10" s="35" t="e">
        <f t="shared" si="3"/>
        <v>#NUM!</v>
      </c>
      <c r="E10" s="47" t="s">
        <v>90</v>
      </c>
      <c r="F10" s="34">
        <v>2014</v>
      </c>
      <c r="G10" s="34">
        <v>32766</v>
      </c>
      <c r="H10" s="34">
        <v>25</v>
      </c>
      <c r="I10" s="35">
        <f t="shared" si="0"/>
        <v>1038927</v>
      </c>
      <c r="J10" s="47" t="s">
        <v>81</v>
      </c>
      <c r="K10" s="34">
        <v>2014</v>
      </c>
      <c r="L10" s="34">
        <v>11</v>
      </c>
      <c r="M10" s="34">
        <v>-32769</v>
      </c>
      <c r="N10" s="35">
        <f t="shared" si="1"/>
        <v>74710</v>
      </c>
      <c r="O10" s="47" t="s">
        <v>102</v>
      </c>
    </row>
    <row r="11" spans="1:15" x14ac:dyDescent="0.25">
      <c r="A11" s="37"/>
      <c r="B11" s="34">
        <v>11</v>
      </c>
      <c r="C11" s="34">
        <v>25</v>
      </c>
      <c r="D11" s="35">
        <f t="shared" ref="D11" si="4">DATE(A11,B11,C11)</f>
        <v>330</v>
      </c>
      <c r="E11" s="47" t="s">
        <v>91</v>
      </c>
      <c r="F11" s="34">
        <v>2014</v>
      </c>
      <c r="G11" s="34">
        <v>32767</v>
      </c>
      <c r="H11" s="34">
        <v>25</v>
      </c>
      <c r="I11" s="35" t="e">
        <f t="shared" si="0"/>
        <v>#NUM!</v>
      </c>
      <c r="J11" s="47" t="s">
        <v>82</v>
      </c>
      <c r="K11" s="34">
        <v>2014</v>
      </c>
      <c r="L11" s="34">
        <v>11</v>
      </c>
      <c r="M11" s="34">
        <v>-50000</v>
      </c>
      <c r="N11" s="35">
        <f t="shared" si="1"/>
        <v>74710</v>
      </c>
      <c r="O11" s="47" t="s">
        <v>103</v>
      </c>
    </row>
    <row r="12" spans="1:15" x14ac:dyDescent="0.25">
      <c r="A12" s="34">
        <v>0</v>
      </c>
      <c r="B12" s="34">
        <v>11</v>
      </c>
      <c r="C12" s="34">
        <v>25</v>
      </c>
      <c r="D12" s="35">
        <f t="shared" si="3"/>
        <v>330</v>
      </c>
      <c r="E12" s="47" t="s">
        <v>92</v>
      </c>
      <c r="F12" s="34">
        <v>2014</v>
      </c>
      <c r="G12" s="34">
        <v>-1368</v>
      </c>
      <c r="H12" s="34">
        <v>25</v>
      </c>
      <c r="I12" s="35" t="e">
        <f t="shared" si="0"/>
        <v>#NUM!</v>
      </c>
      <c r="J12" s="47" t="s">
        <v>83</v>
      </c>
      <c r="K12" s="34">
        <v>2014</v>
      </c>
      <c r="L12" s="34">
        <v>10</v>
      </c>
      <c r="M12" s="34">
        <v>-50000</v>
      </c>
      <c r="N12" s="35">
        <f t="shared" si="1"/>
        <v>74679</v>
      </c>
      <c r="O12" s="47" t="s">
        <v>104</v>
      </c>
    </row>
    <row r="13" spans="1:15" x14ac:dyDescent="0.25">
      <c r="A13" s="34">
        <v>9999</v>
      </c>
      <c r="B13" s="34">
        <v>11</v>
      </c>
      <c r="C13" s="34">
        <v>25</v>
      </c>
      <c r="D13" s="35">
        <f t="shared" si="3"/>
        <v>2958429</v>
      </c>
      <c r="E13" s="47" t="s">
        <v>93</v>
      </c>
      <c r="F13" s="34">
        <v>2014</v>
      </c>
      <c r="G13" s="34" t="s">
        <v>57</v>
      </c>
      <c r="H13" s="34">
        <v>25</v>
      </c>
      <c r="I13" s="35" t="e">
        <f t="shared" si="0"/>
        <v>#VALUE!</v>
      </c>
      <c r="J13" s="47" t="s">
        <v>84</v>
      </c>
      <c r="K13" s="34">
        <v>2014</v>
      </c>
      <c r="L13" s="34">
        <v>11</v>
      </c>
      <c r="M13" s="34" t="s">
        <v>57</v>
      </c>
      <c r="N13" s="35" t="e">
        <f t="shared" si="1"/>
        <v>#VALUE!</v>
      </c>
      <c r="O13" s="47" t="s">
        <v>105</v>
      </c>
    </row>
    <row r="14" spans="1:15" x14ac:dyDescent="0.25">
      <c r="A14" s="34">
        <v>1801</v>
      </c>
      <c r="B14" s="34">
        <v>11</v>
      </c>
      <c r="C14" s="34">
        <v>25</v>
      </c>
      <c r="D14" s="35">
        <f t="shared" si="3"/>
        <v>658132</v>
      </c>
      <c r="E14" s="47" t="s">
        <v>94</v>
      </c>
      <c r="F14" s="34">
        <v>2014</v>
      </c>
      <c r="G14" s="36">
        <v>11</v>
      </c>
      <c r="H14" s="34">
        <v>25</v>
      </c>
      <c r="I14" s="35">
        <f>DATE(F14,C_Mois,H14)</f>
        <v>41968</v>
      </c>
      <c r="J14" s="47" t="s">
        <v>130</v>
      </c>
      <c r="K14" s="34">
        <v>2014</v>
      </c>
      <c r="L14" s="34">
        <v>11</v>
      </c>
      <c r="M14" s="36">
        <v>25</v>
      </c>
      <c r="N14" s="35">
        <f>DATE(K14,L14,C_Jour)</f>
        <v>41968</v>
      </c>
      <c r="O14" s="47" t="s">
        <v>106</v>
      </c>
    </row>
    <row r="15" spans="1:15" x14ac:dyDescent="0.25">
      <c r="A15" s="38">
        <v>2014</v>
      </c>
      <c r="B15" s="34">
        <v>11</v>
      </c>
      <c r="C15" s="34">
        <v>25</v>
      </c>
      <c r="D15" s="35">
        <f>DATE(C_Annee,B15,C15)</f>
        <v>41968</v>
      </c>
      <c r="E15" s="47" t="s">
        <v>133</v>
      </c>
      <c r="F15" s="34">
        <v>2014</v>
      </c>
      <c r="G15" s="34">
        <v>11.5</v>
      </c>
      <c r="H15" s="34">
        <v>25</v>
      </c>
      <c r="I15" s="35">
        <f>DATE(F15,G15,H15)</f>
        <v>41968</v>
      </c>
      <c r="J15" s="47" t="s">
        <v>131</v>
      </c>
      <c r="K15" s="34">
        <v>2014</v>
      </c>
      <c r="L15" s="34">
        <v>11</v>
      </c>
      <c r="M15" s="34">
        <v>11.5</v>
      </c>
      <c r="N15" s="35">
        <f>DATE(K15,L15,M15)</f>
        <v>41954</v>
      </c>
      <c r="O15" s="47" t="s">
        <v>107</v>
      </c>
    </row>
    <row r="16" spans="1:15" x14ac:dyDescent="0.25">
      <c r="A16" s="30">
        <v>14.56</v>
      </c>
      <c r="B16" s="30">
        <v>11</v>
      </c>
      <c r="C16" s="30">
        <v>25</v>
      </c>
      <c r="D16" s="31">
        <f t="shared" si="3"/>
        <v>5443</v>
      </c>
      <c r="E16" s="48" t="s">
        <v>134</v>
      </c>
      <c r="F16" s="30">
        <v>2014</v>
      </c>
      <c r="G16" s="30">
        <v>11.56</v>
      </c>
      <c r="H16" s="30">
        <v>25</v>
      </c>
      <c r="I16" s="31">
        <f>DATE(F16,G16,H16)</f>
        <v>41968</v>
      </c>
      <c r="J16" s="48" t="s">
        <v>124</v>
      </c>
      <c r="K16" s="30">
        <v>2014</v>
      </c>
      <c r="L16" s="30">
        <v>11</v>
      </c>
      <c r="M16" s="30">
        <v>11.56</v>
      </c>
      <c r="N16" s="31">
        <f>DATE(K16,L16,M16)</f>
        <v>41954</v>
      </c>
      <c r="O16" s="48" t="s">
        <v>108</v>
      </c>
    </row>
    <row r="34" spans="5:5" x14ac:dyDescent="0.25">
      <c r="E34" s="32"/>
    </row>
    <row r="35" spans="5:5" x14ac:dyDescent="0.25">
      <c r="E35" s="33"/>
    </row>
  </sheetData>
  <mergeCells count="3">
    <mergeCell ref="A1:E1"/>
    <mergeCell ref="F1:J1"/>
    <mergeCell ref="K1:O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M14"/>
  <sheetViews>
    <sheetView workbookViewId="0">
      <selection activeCell="E12" sqref="E12"/>
    </sheetView>
  </sheetViews>
  <sheetFormatPr baseColWidth="10" defaultRowHeight="15" x14ac:dyDescent="0.25"/>
  <cols>
    <col min="1" max="1" width="46.28515625" customWidth="1"/>
    <col min="2" max="2" width="20.85546875" style="2" customWidth="1"/>
    <col min="3" max="3" width="1.7109375" customWidth="1"/>
    <col min="4" max="4" width="34.42578125" customWidth="1"/>
    <col min="5" max="5" width="17" bestFit="1" customWidth="1"/>
    <col min="9" max="9" width="46.28515625" customWidth="1"/>
    <col min="10" max="10" width="20.85546875" style="2" customWidth="1"/>
    <col min="12" max="12" width="31.7109375" customWidth="1"/>
    <col min="13" max="13" width="31.7109375" bestFit="1" customWidth="1"/>
  </cols>
  <sheetData>
    <row r="1" spans="1:13" x14ac:dyDescent="0.25">
      <c r="A1" s="68" t="s">
        <v>112</v>
      </c>
      <c r="B1" s="69"/>
      <c r="D1" s="45" t="s">
        <v>71</v>
      </c>
      <c r="E1" s="46" t="s">
        <v>72</v>
      </c>
      <c r="I1" s="68" t="s">
        <v>112</v>
      </c>
      <c r="J1" s="69"/>
      <c r="L1" s="45" t="s">
        <v>71</v>
      </c>
      <c r="M1" s="46" t="s">
        <v>72</v>
      </c>
    </row>
    <row r="2" spans="1:13" x14ac:dyDescent="0.25">
      <c r="A2" s="70" t="s">
        <v>65</v>
      </c>
      <c r="B2" s="71"/>
      <c r="D2" s="51">
        <v>41644</v>
      </c>
      <c r="E2" s="52">
        <v>41996</v>
      </c>
      <c r="I2" s="70" t="s">
        <v>65</v>
      </c>
      <c r="J2" s="71"/>
      <c r="L2" s="29">
        <v>42004</v>
      </c>
      <c r="M2" s="29"/>
    </row>
    <row r="3" spans="1:13" x14ac:dyDescent="0.25">
      <c r="A3" s="72" t="s">
        <v>61</v>
      </c>
      <c r="B3" s="73"/>
      <c r="I3" s="72" t="s">
        <v>61</v>
      </c>
      <c r="J3" s="73"/>
    </row>
    <row r="4" spans="1:13" x14ac:dyDescent="0.25">
      <c r="A4" s="8" t="s">
        <v>60</v>
      </c>
      <c r="B4" s="43">
        <v>41640</v>
      </c>
      <c r="D4" s="82" t="s">
        <v>140</v>
      </c>
      <c r="E4" s="80"/>
      <c r="I4" s="8" t="s">
        <v>60</v>
      </c>
      <c r="J4" s="43">
        <v>41640</v>
      </c>
      <c r="L4" s="74" t="s">
        <v>73</v>
      </c>
      <c r="M4" s="75"/>
    </row>
    <row r="5" spans="1:13" x14ac:dyDescent="0.25">
      <c r="A5" s="8" t="s">
        <v>59</v>
      </c>
      <c r="B5" s="43">
        <v>41747</v>
      </c>
      <c r="D5" s="83" t="s">
        <v>141</v>
      </c>
      <c r="E5" s="81"/>
      <c r="I5" s="8" t="s">
        <v>59</v>
      </c>
      <c r="J5" s="43">
        <v>41747</v>
      </c>
      <c r="L5">
        <f>NETWORKDAYS(L2,M2)</f>
        <v>-30003</v>
      </c>
      <c r="M5" s="23" t="s">
        <v>74</v>
      </c>
    </row>
    <row r="6" spans="1:13" x14ac:dyDescent="0.25">
      <c r="A6" s="8" t="s">
        <v>62</v>
      </c>
      <c r="B6" s="43">
        <v>41750</v>
      </c>
      <c r="D6" s="83"/>
      <c r="E6" s="81"/>
      <c r="I6" s="8" t="s">
        <v>62</v>
      </c>
      <c r="J6" s="43">
        <v>41750</v>
      </c>
      <c r="M6" s="23"/>
    </row>
    <row r="7" spans="1:13" x14ac:dyDescent="0.25">
      <c r="A7" s="8" t="s">
        <v>63</v>
      </c>
      <c r="B7" s="43">
        <v>41778</v>
      </c>
      <c r="E7" s="79"/>
      <c r="I7" s="8" t="s">
        <v>63</v>
      </c>
      <c r="J7" s="43">
        <v>41778</v>
      </c>
      <c r="L7" s="74" t="s">
        <v>109</v>
      </c>
      <c r="M7" s="75"/>
    </row>
    <row r="8" spans="1:13" x14ac:dyDescent="0.25">
      <c r="A8" s="8" t="s">
        <v>64</v>
      </c>
      <c r="B8" s="43">
        <v>41814</v>
      </c>
      <c r="D8" s="77"/>
      <c r="E8" s="78"/>
      <c r="I8" s="8" t="s">
        <v>64</v>
      </c>
      <c r="J8" s="43">
        <v>41814</v>
      </c>
      <c r="L8">
        <f>NETWORKDAYS(L2,M2,J4:J12)</f>
        <v>-29994</v>
      </c>
      <c r="M8" s="23" t="s">
        <v>110</v>
      </c>
    </row>
    <row r="9" spans="1:13" x14ac:dyDescent="0.25">
      <c r="A9" s="8" t="s">
        <v>66</v>
      </c>
      <c r="B9" s="43">
        <v>41821</v>
      </c>
      <c r="I9" s="8" t="s">
        <v>66</v>
      </c>
      <c r="J9" s="43">
        <v>41821</v>
      </c>
    </row>
    <row r="10" spans="1:13" x14ac:dyDescent="0.25">
      <c r="A10" s="8" t="s">
        <v>67</v>
      </c>
      <c r="B10" s="43">
        <v>41883</v>
      </c>
      <c r="D10" s="45" t="s">
        <v>71</v>
      </c>
      <c r="E10" s="46" t="s">
        <v>72</v>
      </c>
      <c r="I10" s="8" t="s">
        <v>67</v>
      </c>
      <c r="J10" s="43">
        <v>41883</v>
      </c>
      <c r="L10" s="64" t="s">
        <v>111</v>
      </c>
      <c r="M10" s="65"/>
    </row>
    <row r="11" spans="1:13" x14ac:dyDescent="0.25">
      <c r="A11" s="8" t="s">
        <v>68</v>
      </c>
      <c r="B11" s="43">
        <v>41925</v>
      </c>
      <c r="D11" s="49">
        <v>41760</v>
      </c>
      <c r="E11" s="50">
        <v>41790</v>
      </c>
      <c r="I11" s="8" t="s">
        <v>68</v>
      </c>
      <c r="J11" s="43">
        <v>41925</v>
      </c>
      <c r="L11" s="66"/>
      <c r="M11" s="67"/>
    </row>
    <row r="12" spans="1:13" x14ac:dyDescent="0.25">
      <c r="A12" s="13" t="s">
        <v>69</v>
      </c>
      <c r="B12" s="44">
        <v>41998</v>
      </c>
      <c r="D12" s="76" t="s">
        <v>139</v>
      </c>
      <c r="E12" s="53"/>
      <c r="I12" s="13" t="s">
        <v>69</v>
      </c>
      <c r="J12" s="44">
        <v>41998</v>
      </c>
    </row>
    <row r="14" spans="1:13" x14ac:dyDescent="0.25">
      <c r="A14" s="42" t="s">
        <v>70</v>
      </c>
      <c r="I14" s="42" t="s">
        <v>70</v>
      </c>
    </row>
  </sheetData>
  <mergeCells count="11">
    <mergeCell ref="A1:B1"/>
    <mergeCell ref="A2:B2"/>
    <mergeCell ref="A3:B3"/>
    <mergeCell ref="D5:D6"/>
    <mergeCell ref="E5:E6"/>
    <mergeCell ref="L10:M11"/>
    <mergeCell ref="I1:J1"/>
    <mergeCell ref="I2:J2"/>
    <mergeCell ref="I3:J3"/>
    <mergeCell ref="L4:M4"/>
    <mergeCell ref="L7:M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D23" sqref="D23"/>
    </sheetView>
  </sheetViews>
  <sheetFormatPr baseColWidth="10" defaultRowHeight="15" x14ac:dyDescent="0.25"/>
  <cols>
    <col min="1" max="1" width="46.28515625" customWidth="1"/>
    <col min="2" max="2" width="20.85546875" style="2" customWidth="1"/>
    <col min="3" max="3" width="1.7109375" customWidth="1"/>
    <col min="4" max="4" width="34.42578125" customWidth="1"/>
    <col min="5" max="5" width="22.85546875" customWidth="1"/>
  </cols>
  <sheetData>
    <row r="1" spans="1:5" x14ac:dyDescent="0.25">
      <c r="A1" s="68" t="s">
        <v>112</v>
      </c>
      <c r="B1" s="69"/>
      <c r="D1" s="55" t="s">
        <v>71</v>
      </c>
      <c r="E1" s="56" t="s">
        <v>72</v>
      </c>
    </row>
    <row r="2" spans="1:5" x14ac:dyDescent="0.25">
      <c r="A2" s="70" t="s">
        <v>65</v>
      </c>
      <c r="B2" s="71"/>
      <c r="D2" s="51">
        <v>41644</v>
      </c>
      <c r="E2" s="52">
        <v>41996</v>
      </c>
    </row>
    <row r="3" spans="1:5" x14ac:dyDescent="0.25">
      <c r="A3" s="72" t="s">
        <v>61</v>
      </c>
      <c r="B3" s="73"/>
    </row>
    <row r="4" spans="1:5" x14ac:dyDescent="0.25">
      <c r="A4" s="8" t="s">
        <v>60</v>
      </c>
      <c r="B4" s="43">
        <v>41640</v>
      </c>
      <c r="D4" s="82" t="s">
        <v>140</v>
      </c>
      <c r="E4" s="80">
        <f>NETWORKDAYS(D2,E2)</f>
        <v>252</v>
      </c>
    </row>
    <row r="5" spans="1:5" x14ac:dyDescent="0.25">
      <c r="A5" s="8" t="s">
        <v>59</v>
      </c>
      <c r="B5" s="43">
        <v>41747</v>
      </c>
      <c r="D5" s="83" t="s">
        <v>141</v>
      </c>
      <c r="E5" s="84">
        <f>NETWORKDAYS(D2,E2,B4:B12)</f>
        <v>245</v>
      </c>
    </row>
    <row r="6" spans="1:5" x14ac:dyDescent="0.25">
      <c r="A6" s="8" t="s">
        <v>62</v>
      </c>
      <c r="B6" s="43">
        <v>41750</v>
      </c>
      <c r="D6" s="83"/>
      <c r="E6" s="84"/>
    </row>
    <row r="7" spans="1:5" x14ac:dyDescent="0.25">
      <c r="A7" s="8" t="s">
        <v>63</v>
      </c>
      <c r="B7" s="43">
        <v>41778</v>
      </c>
      <c r="E7" s="79"/>
    </row>
    <row r="8" spans="1:5" x14ac:dyDescent="0.25">
      <c r="A8" s="8" t="s">
        <v>64</v>
      </c>
      <c r="B8" s="43">
        <v>41814</v>
      </c>
      <c r="D8" s="77"/>
      <c r="E8" s="78"/>
    </row>
    <row r="9" spans="1:5" x14ac:dyDescent="0.25">
      <c r="A9" s="8" t="s">
        <v>66</v>
      </c>
      <c r="B9" s="43">
        <v>41821</v>
      </c>
    </row>
    <row r="10" spans="1:5" ht="15" customHeight="1" x14ac:dyDescent="0.25">
      <c r="A10" s="8" t="s">
        <v>67</v>
      </c>
      <c r="B10" s="43">
        <v>41883</v>
      </c>
      <c r="D10" s="55" t="s">
        <v>71</v>
      </c>
      <c r="E10" s="56" t="s">
        <v>72</v>
      </c>
    </row>
    <row r="11" spans="1:5" x14ac:dyDescent="0.25">
      <c r="A11" s="8" t="s">
        <v>68</v>
      </c>
      <c r="B11" s="43">
        <v>41925</v>
      </c>
      <c r="D11" s="49">
        <v>41760</v>
      </c>
      <c r="E11" s="50">
        <v>41790</v>
      </c>
    </row>
    <row r="12" spans="1:5" x14ac:dyDescent="0.25">
      <c r="A12" s="13" t="s">
        <v>69</v>
      </c>
      <c r="B12" s="44">
        <v>41998</v>
      </c>
      <c r="D12" s="76" t="s">
        <v>139</v>
      </c>
      <c r="E12" s="85" t="str">
        <f>NETWORKDAYS(D11,E11) &amp; " jours de travail en " &amp; PROPER(TEXT((E27),"mmmm"))</f>
        <v>22 jours de travail en Janvier</v>
      </c>
    </row>
    <row r="14" spans="1:5" x14ac:dyDescent="0.25">
      <c r="A14" s="42" t="s">
        <v>70</v>
      </c>
    </row>
    <row r="16" spans="1:5" x14ac:dyDescent="0.25">
      <c r="B16"/>
    </row>
    <row r="17" spans="2:2" x14ac:dyDescent="0.25">
      <c r="B17"/>
    </row>
    <row r="18" spans="2:2" x14ac:dyDescent="0.25">
      <c r="B18"/>
    </row>
    <row r="19" spans="2:2" x14ac:dyDescent="0.25">
      <c r="B19"/>
    </row>
    <row r="20" spans="2:2" x14ac:dyDescent="0.25">
      <c r="B20"/>
    </row>
    <row r="21" spans="2:2" x14ac:dyDescent="0.25">
      <c r="B21"/>
    </row>
    <row r="22" spans="2:2" x14ac:dyDescent="0.25">
      <c r="B22"/>
    </row>
    <row r="23" spans="2:2" x14ac:dyDescent="0.25">
      <c r="B23"/>
    </row>
    <row r="24" spans="2:2" x14ac:dyDescent="0.25">
      <c r="B24"/>
    </row>
    <row r="25" spans="2:2" x14ac:dyDescent="0.25">
      <c r="B25"/>
    </row>
    <row r="26" spans="2:2" x14ac:dyDescent="0.25">
      <c r="B26"/>
    </row>
    <row r="27" spans="2:2" x14ac:dyDescent="0.25">
      <c r="B27"/>
    </row>
    <row r="28" spans="2:2" x14ac:dyDescent="0.25">
      <c r="B28"/>
    </row>
    <row r="29" spans="2:2" x14ac:dyDescent="0.25">
      <c r="B29"/>
    </row>
    <row r="30" spans="2:2" x14ac:dyDescent="0.25">
      <c r="B30"/>
    </row>
    <row r="31" spans="2:2" x14ac:dyDescent="0.25">
      <c r="B31"/>
    </row>
    <row r="32" spans="2:2" x14ac:dyDescent="0.25">
      <c r="B32"/>
    </row>
  </sheetData>
  <mergeCells count="5">
    <mergeCell ref="D5:D6"/>
    <mergeCell ref="E5:E6"/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8</vt:i4>
      </vt:variant>
    </vt:vector>
  </HeadingPairs>
  <TitlesOfParts>
    <vt:vector size="15" baseType="lpstr">
      <vt:lpstr>Principes de base</vt:lpstr>
      <vt:lpstr>ANNEE</vt:lpstr>
      <vt:lpstr>MOIS</vt:lpstr>
      <vt:lpstr>JOUR</vt:lpstr>
      <vt:lpstr>DATE</vt:lpstr>
      <vt:lpstr>NB_JOURS_OUVRES</vt:lpstr>
      <vt:lpstr>NB_JOURS_OUVRES-Finale</vt:lpstr>
      <vt:lpstr>DATE!C_Annee</vt:lpstr>
      <vt:lpstr>C_Jour</vt:lpstr>
      <vt:lpstr>DATE!C_Mois</vt:lpstr>
      <vt:lpstr>'NB_JOURS_OUVRES-Finale'!D_Feries</vt:lpstr>
      <vt:lpstr>D_Feries</vt:lpstr>
      <vt:lpstr>ANNEE!MaDate</vt:lpstr>
      <vt:lpstr>JOUR!MaDate</vt:lpstr>
      <vt:lpstr>MOIS!MaDate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2014-11-20T01:59:13Z</dcterms:created>
  <dcterms:modified xsi:type="dcterms:W3CDTF">2015-03-28T14:49:31Z</dcterms:modified>
</cp:coreProperties>
</file>