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8\En Construction\"/>
    </mc:Choice>
  </mc:AlternateContent>
  <bookViews>
    <workbookView xWindow="0" yWindow="0" windowWidth="19200" windowHeight="11790"/>
  </bookViews>
  <sheets>
    <sheet name="TDB" sheetId="6" r:id="rId1"/>
    <sheet name="Synthese" sheetId="4" r:id="rId2"/>
    <sheet name="Objectifs" sheetId="8" r:id="rId3"/>
    <sheet name="Donnees" sheetId="5" r:id="rId4"/>
    <sheet name="Satisfactions" sheetId="11" r:id="rId5"/>
    <sheet name="Images" sheetId="13" r:id="rId6"/>
    <sheet name="DonnéesVentes" sheetId="14" r:id="rId7"/>
    <sheet name="Paramètres" sheetId="7" r:id="rId8"/>
  </sheets>
  <definedNames>
    <definedName name="C_Accueil">Satisfactions!$S$2</definedName>
    <definedName name="C_ChoixEmploye">INDIRECT(TDB!$A$3)</definedName>
    <definedName name="C_Ecoute">Satisfactions!$S$3</definedName>
    <definedName name="C_Equipe">Satisfactions!$S$9</definedName>
    <definedName name="C_Garantie">Satisfactions!$S$8</definedName>
    <definedName name="C_IndicNegatif">Objectifs!$H$2</definedName>
    <definedName name="C_ObjectifAn">Objectifs!$B$2</definedName>
    <definedName name="C_Patience">Satisfactions!$S$5</definedName>
    <definedName name="C_Promotions">Satisfactions!$S$7</definedName>
    <definedName name="C_QuotaMinCum">Objectifs!$F$2</definedName>
    <definedName name="C_Reponses">Satisfactions!$S$4</definedName>
    <definedName name="C_Sourire">Satisfactions!$S$6</definedName>
    <definedName name="Christine">Synthese!$G$7:$I$7</definedName>
    <definedName name="D_Ventes">Donnees!$A:$C</definedName>
    <definedName name="D_VentesAn">Synthese!$K$7:$K$16</definedName>
    <definedName name="D_VentesAnP">Synthese!$K$27:$K$36</definedName>
    <definedName name="France">Synthese!$G$8:$I$8</definedName>
    <definedName name="G_Date">OFFSET(DonnéesVentes!$B$1,DonnéesVentes!$H$1,,DonnéesVentes!$L$1)</definedName>
    <definedName name="G_VentesDyn">OFFSET(DonnéesVentes!$C$1,DonnéesVentes!$H$1,,DonnéesVentes!$L$1)</definedName>
    <definedName name="Gaétan">Synthese!$G$9:$I$9</definedName>
    <definedName name="Ginette">Synthese!$G$10:$I$10</definedName>
    <definedName name="Jean">Synthese!$G$11:$I$11</definedName>
    <definedName name="Julie">Synthese!$G$12:$I$12</definedName>
    <definedName name="L_CHoixDuree">DonnéesVentes!$O$2:$O$6</definedName>
    <definedName name="L_Mois">OFFSET(Synthese!$G$6,,,,COUNTA(Synthese!$G$6:$AD$6))</definedName>
    <definedName name="L_NbEmploye">OFFSET(Synthese!$B$1,,,Synthese!$B$1)</definedName>
    <definedName name="L_Vendeurs">Synthese!$F$7:$F$16</definedName>
    <definedName name="Marie">Synthese!$G$13:$I$13</definedName>
    <definedName name="Michel">Synthese!$G$14:$I$14</definedName>
    <definedName name="Philippe">Synthese!$G$15:$I$15</definedName>
    <definedName name="William">Synthese!$G$16:$I$16</definedName>
  </definedNames>
  <calcPr calcId="152511"/>
  <pivotCaches>
    <pivotCache cacheId="7" r:id="rId9"/>
    <pivotCache cacheId="8" r:id="rId10"/>
  </pivotCaches>
</workbook>
</file>

<file path=xl/calcChain.xml><?xml version="1.0" encoding="utf-8"?>
<calcChain xmlns="http://schemas.openxmlformats.org/spreadsheetml/2006/main">
  <c r="T1" i="11" l="1"/>
  <c r="S3" i="11"/>
  <c r="S4" i="11"/>
  <c r="S5" i="11"/>
  <c r="S6" i="11"/>
  <c r="S7" i="11"/>
  <c r="S8" i="11"/>
  <c r="S9" i="11"/>
  <c r="S2" i="11"/>
  <c r="K16" i="4"/>
  <c r="K15" i="4"/>
  <c r="K14" i="4"/>
  <c r="K13" i="4"/>
  <c r="K12" i="4"/>
  <c r="K11" i="4"/>
  <c r="K10" i="4"/>
  <c r="K9" i="4"/>
  <c r="K8" i="4"/>
  <c r="K7" i="4"/>
  <c r="K28" i="4"/>
  <c r="K29" i="4"/>
  <c r="K30" i="4"/>
  <c r="K31" i="4"/>
  <c r="K32" i="4"/>
  <c r="K33" i="4"/>
  <c r="K34" i="4"/>
  <c r="K35" i="4"/>
  <c r="K36" i="4"/>
  <c r="K27" i="4"/>
  <c r="L1" i="14"/>
  <c r="J2" i="6"/>
  <c r="K7" i="6" l="1"/>
  <c r="M4" i="6" l="1"/>
  <c r="M10" i="6"/>
  <c r="K10" i="6"/>
  <c r="K4" i="6"/>
  <c r="M13" i="6"/>
  <c r="M7" i="6"/>
  <c r="K13" i="6"/>
  <c r="E2" i="14"/>
  <c r="E3" i="14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83" i="14"/>
  <c r="E84" i="14"/>
  <c r="E85" i="14"/>
  <c r="E86" i="14"/>
  <c r="E10" i="8" l="1"/>
  <c r="D1" i="14" l="1"/>
  <c r="I38" i="4"/>
  <c r="H38" i="4"/>
  <c r="G38" i="4"/>
  <c r="H18" i="4"/>
  <c r="I18" i="4"/>
  <c r="G18" i="4"/>
  <c r="B1" i="4" l="1"/>
  <c r="B2" i="4" s="1"/>
  <c r="B3" i="4" s="1"/>
  <c r="B4" i="4" s="1"/>
  <c r="B5" i="4" s="1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D5" i="8" l="1"/>
  <c r="E6" i="8" s="1"/>
  <c r="M12" i="11"/>
  <c r="M13" i="11" s="1"/>
  <c r="L12" i="11"/>
  <c r="L13" i="11" s="1"/>
  <c r="K12" i="11"/>
  <c r="K13" i="11" s="1"/>
  <c r="J12" i="11"/>
  <c r="J13" i="11" s="1"/>
  <c r="I12" i="11"/>
  <c r="I13" i="11" s="1"/>
  <c r="H12" i="11"/>
  <c r="H13" i="11" s="1"/>
  <c r="G12" i="11"/>
  <c r="G13" i="11" s="1"/>
  <c r="F12" i="11"/>
  <c r="F13" i="11" s="1"/>
  <c r="E12" i="11"/>
  <c r="E13" i="11" s="1"/>
  <c r="D12" i="11"/>
  <c r="D13" i="11" s="1"/>
  <c r="O11" i="11"/>
  <c r="P11" i="11" s="1"/>
  <c r="M11" i="11"/>
  <c r="L11" i="11"/>
  <c r="K11" i="11"/>
  <c r="J11" i="11"/>
  <c r="I11" i="11"/>
  <c r="H11" i="11"/>
  <c r="G11" i="11"/>
  <c r="F11" i="11"/>
  <c r="E11" i="11"/>
  <c r="D11" i="11"/>
  <c r="O9" i="11"/>
  <c r="P9" i="11" s="1"/>
  <c r="O8" i="11"/>
  <c r="P8" i="11" s="1"/>
  <c r="O7" i="11"/>
  <c r="P7" i="11" s="1"/>
  <c r="O6" i="11"/>
  <c r="P6" i="11" s="1"/>
  <c r="O5" i="11"/>
  <c r="P5" i="11" s="1"/>
  <c r="O4" i="11"/>
  <c r="P4" i="11" s="1"/>
  <c r="O3" i="11"/>
  <c r="P3" i="11" s="1"/>
  <c r="O2" i="11"/>
  <c r="P2" i="11" s="1"/>
  <c r="E7" i="8" l="1"/>
  <c r="O12" i="11"/>
  <c r="P12" i="11" s="1"/>
  <c r="D6" i="8" s="1"/>
  <c r="D7" i="8" l="1"/>
  <c r="D2" i="8" l="1"/>
  <c r="F2" i="8" l="1"/>
</calcChain>
</file>

<file path=xl/sharedStrings.xml><?xml version="1.0" encoding="utf-8"?>
<sst xmlns="http://schemas.openxmlformats.org/spreadsheetml/2006/main" count="481" uniqueCount="323">
  <si>
    <t>Gaétan</t>
  </si>
  <si>
    <t>Christine</t>
  </si>
  <si>
    <t>France</t>
  </si>
  <si>
    <t>Ginette</t>
  </si>
  <si>
    <t>Julie</t>
  </si>
  <si>
    <t>Marie</t>
  </si>
  <si>
    <t>Michel</t>
  </si>
  <si>
    <t>Philipe</t>
  </si>
  <si>
    <t>William</t>
  </si>
  <si>
    <t>Jean</t>
  </si>
  <si>
    <t>Prénom</t>
  </si>
  <si>
    <t>Vente</t>
  </si>
  <si>
    <t>Liste des noms</t>
  </si>
  <si>
    <t>Liste des adresses et leur formules respectives PRÉPARÉES D'AVANCE</t>
  </si>
  <si>
    <t>Liste des adresses et leur formules respectives</t>
  </si>
  <si>
    <t>Syntaxe de fonctions</t>
  </si>
  <si>
    <t>Tableau Croisé Dynamique</t>
  </si>
  <si>
    <t>Date</t>
  </si>
  <si>
    <t>Prénoms</t>
  </si>
  <si>
    <t>Mois</t>
  </si>
  <si>
    <t>Somme de Vente</t>
  </si>
  <si>
    <t>janv</t>
  </si>
  <si>
    <t>févr</t>
  </si>
  <si>
    <t>mars</t>
  </si>
  <si>
    <t>Indicateur négatif:</t>
  </si>
  <si>
    <t>D_Ventes</t>
  </si>
  <si>
    <t>=Donnees!$A:$C</t>
  </si>
  <si>
    <t>Feuille : Synthese</t>
  </si>
  <si>
    <t>=INDIRECT(TDB!$A$3)</t>
  </si>
  <si>
    <t>=Synthese!$C$7:$E$7</t>
  </si>
  <si>
    <t>=Synthese!$C$8:$E$8</t>
  </si>
  <si>
    <t>=Synthese!$C$9:$E$9</t>
  </si>
  <si>
    <t>=Synthese!$C$10:$E$10</t>
  </si>
  <si>
    <t>=Synthese!$C$11:$E$11</t>
  </si>
  <si>
    <t>=Synthese!$C$12:$E$12</t>
  </si>
  <si>
    <t>L_Mois</t>
  </si>
  <si>
    <t>=DECALER(Synthese!$C$6;;;;NBVAL(Synthese!$C$6:$Z$6))</t>
  </si>
  <si>
    <t>L_Vendeurs</t>
  </si>
  <si>
    <t>=Synthese!$B$7:$B$16</t>
  </si>
  <si>
    <t>=Synthese!$C$13:$E$13</t>
  </si>
  <si>
    <t>=Synthese!$C$14:$E$14</t>
  </si>
  <si>
    <t>=Synthese!$C$15:$E$15</t>
  </si>
  <si>
    <t>=Synthese!$C$16:$E$16</t>
  </si>
  <si>
    <t>DECALER(réf, lignes, colonnes, [hauteur], [largeur])</t>
  </si>
  <si>
    <t>INDIRECT(réf_texte, [a1])</t>
  </si>
  <si>
    <t>A3</t>
  </si>
  <si>
    <t>Liste déroulante avec L_Vendeurs</t>
  </si>
  <si>
    <t>Série de données avec Graphique</t>
  </si>
  <si>
    <t>Graphique 1</t>
  </si>
  <si>
    <t>C_ChoixEmploye</t>
  </si>
  <si>
    <t>Vide en moins</t>
  </si>
  <si>
    <t>Objectifs</t>
  </si>
  <si>
    <t>Annuel :</t>
  </si>
  <si>
    <t>Mensuel :</t>
  </si>
  <si>
    <t>Cumulatif des mois:</t>
  </si>
  <si>
    <t>Total</t>
  </si>
  <si>
    <t>E5</t>
  </si>
  <si>
    <t>=Synthese!B7</t>
  </si>
  <si>
    <t>E11</t>
  </si>
  <si>
    <t>E12</t>
  </si>
  <si>
    <t>E13</t>
  </si>
  <si>
    <t>=Synthese!B8</t>
  </si>
  <si>
    <t>=Synthese!B16</t>
  </si>
  <si>
    <t>C_IndicNegatif</t>
  </si>
  <si>
    <t>=Objectifs!$H$2</t>
  </si>
  <si>
    <t>C_ObjectifAn</t>
  </si>
  <si>
    <t>=Objectifs!$B$2</t>
  </si>
  <si>
    <t>C_QuotaMinCum</t>
  </si>
  <si>
    <t>=Objectifs!$F$2</t>
  </si>
  <si>
    <t>G5</t>
  </si>
  <si>
    <t xml:space="preserve">=SI(C_QuotaMinCum&gt;F5;REPT("n";(C_QuotaMinCum-F5)/C_IndicNegatif);"") </t>
  </si>
  <si>
    <t>G13</t>
  </si>
  <si>
    <t>F5</t>
  </si>
  <si>
    <t>F13</t>
  </si>
  <si>
    <t>=SOMME(INDIRECT(E5))</t>
  </si>
  <si>
    <t>=SOMME(INDIRECT(E13))</t>
  </si>
  <si>
    <t>G4</t>
  </si>
  <si>
    <t xml:space="preserve">=C_QuotaMinCum </t>
  </si>
  <si>
    <t>D2</t>
  </si>
  <si>
    <t xml:space="preserve">=C_ObjectifAn/12 </t>
  </si>
  <si>
    <t>F2</t>
  </si>
  <si>
    <t xml:space="preserve">=NBVAL(L_Mois)*D2 </t>
  </si>
  <si>
    <t>Feuille : TDB</t>
  </si>
  <si>
    <t>Feuille : Objectifs</t>
  </si>
  <si>
    <t>A</t>
  </si>
  <si>
    <t>Accueil à la clientèle</t>
  </si>
  <si>
    <t>B</t>
  </si>
  <si>
    <t>Est à l'écoute du client</t>
  </si>
  <si>
    <t>C</t>
  </si>
  <si>
    <t>Répond adéquatement aux demandes du client</t>
  </si>
  <si>
    <t>D</t>
  </si>
  <si>
    <t>Offre des promotions</t>
  </si>
  <si>
    <t>E</t>
  </si>
  <si>
    <t>Clarté des garanties</t>
  </si>
  <si>
    <t>Souriant</t>
  </si>
  <si>
    <t>Moyenne</t>
  </si>
  <si>
    <t>E4</t>
  </si>
  <si>
    <t>G3</t>
  </si>
  <si>
    <t xml:space="preserve">=SI(C_QuotaMinCum&gt;F5;REPT("n";(C_QuotaMinCum-F4)/C_IndicNegatif);"") </t>
  </si>
  <si>
    <t xml:space="preserve">=SI(C_QuotaMinCum&gt;F13;REPT("n";(C_QuotaMinCum-F13)/C_IndicNegatif);"") </t>
  </si>
  <si>
    <t>Valeur invisible pour le tachymètre</t>
  </si>
  <si>
    <t>Différence de 100%</t>
  </si>
  <si>
    <t>Moyenne total Vendeurs sur 100%</t>
  </si>
  <si>
    <t>Moyenne total Vendeurs</t>
  </si>
  <si>
    <t>Feuille : Satisfactions</t>
  </si>
  <si>
    <t>O2</t>
  </si>
  <si>
    <t>=MOYENNE(D2:N2)</t>
  </si>
  <si>
    <t>O3</t>
  </si>
  <si>
    <t>=MOYENNE(D3:N3)</t>
  </si>
  <si>
    <t>P2</t>
  </si>
  <si>
    <t>P3</t>
  </si>
  <si>
    <t>=Objectifs!$D$6:$D$8</t>
  </si>
  <si>
    <t>Aucune</t>
  </si>
  <si>
    <t>Image liée</t>
  </si>
  <si>
    <t>Image 1</t>
  </si>
  <si>
    <t>=Objectifs!$J$5:$M$13</t>
  </si>
  <si>
    <t>Situé sur :</t>
  </si>
  <si>
    <t>J5 à M13</t>
  </si>
  <si>
    <t>Forme liée</t>
  </si>
  <si>
    <t>Étoile à 7 branches 1</t>
  </si>
  <si>
    <t>=Objectifs!$D$6</t>
  </si>
  <si>
    <t>C_CibleSatisfaction</t>
  </si>
  <si>
    <t>=TDB!$I$15</t>
  </si>
  <si>
    <t>=Satisfactions!$D$1:$M$1</t>
  </si>
  <si>
    <t>J5</t>
  </si>
  <si>
    <t>A4</t>
  </si>
  <si>
    <t>Image 2</t>
  </si>
  <si>
    <t>I15</t>
  </si>
  <si>
    <t>D11</t>
  </si>
  <si>
    <t>M11</t>
  </si>
  <si>
    <t>D12</t>
  </si>
  <si>
    <t>M12</t>
  </si>
  <si>
    <t>=C_CibleSatisfaction</t>
  </si>
  <si>
    <t>F</t>
  </si>
  <si>
    <t>Compilation des données de satisfaction pour chaque vendeur. Elle a été fait fin février par les R.H. et directeurs de l'entreprise. 
Évaluation sur une échelle de 1 à 5</t>
  </si>
  <si>
    <t>Démontre de la patience</t>
  </si>
  <si>
    <t>G</t>
  </si>
  <si>
    <t>H</t>
  </si>
  <si>
    <t>Sens du travail d'équipe</t>
  </si>
  <si>
    <t>En pourcentage</t>
  </si>
  <si>
    <t>Relié à TDB</t>
  </si>
  <si>
    <t>Accueil</t>
  </si>
  <si>
    <t>Écoute</t>
  </si>
  <si>
    <t>Réponses</t>
  </si>
  <si>
    <t>Promotions</t>
  </si>
  <si>
    <t>Garantie</t>
  </si>
  <si>
    <t>Équipe</t>
  </si>
  <si>
    <t>Patience</t>
  </si>
  <si>
    <t>Sourire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</si>
  <si>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classeur. Lorsque il y a ces points «…» entre deux formules ou fonctions, c'est qu'ils sont similaires et respectifs aux cellules</t>
    </r>
  </si>
  <si>
    <t>…</t>
  </si>
  <si>
    <t>O9</t>
  </si>
  <si>
    <t>=MOYENNE(D9:N9)</t>
  </si>
  <si>
    <t>F4</t>
  </si>
  <si>
    <t>=SOMME(INDIRECT(E4))</t>
  </si>
  <si>
    <t>=O2/$C$1</t>
  </si>
  <si>
    <t xml:space="preserve">Source  : </t>
  </si>
  <si>
    <t>Champ :</t>
  </si>
  <si>
    <t>Filtre :</t>
  </si>
  <si>
    <t>=O3/$C$1</t>
  </si>
  <si>
    <t>P9</t>
  </si>
  <si>
    <t>=O9/$C$1</t>
  </si>
  <si>
    <t>Nom image :</t>
  </si>
  <si>
    <t>Reliée à :</t>
  </si>
  <si>
    <t>D13</t>
  </si>
  <si>
    <t>=D12/($C$1*NBVAL($B$2:$B$9))</t>
  </si>
  <si>
    <t>=E12/($C$1*NBVAL($B$2:$B$9))</t>
  </si>
  <si>
    <t>Type de forme :</t>
  </si>
  <si>
    <t>Reliée à la cellule :</t>
  </si>
  <si>
    <t>Nom du graphique :</t>
  </si>
  <si>
    <t>M13</t>
  </si>
  <si>
    <t>=M12/($C$1*NBVAL($B$2:$B$9))</t>
  </si>
  <si>
    <t>Séries :</t>
  </si>
  <si>
    <t>O11</t>
  </si>
  <si>
    <t>=MOYENNE(D2:M9)</t>
  </si>
  <si>
    <t>Étiquettes :</t>
  </si>
  <si>
    <t>O12</t>
  </si>
  <si>
    <t>=SOMME(D12:M12)</t>
  </si>
  <si>
    <t>Situé à :</t>
  </si>
  <si>
    <t>P11</t>
  </si>
  <si>
    <t>=O11/$C$1</t>
  </si>
  <si>
    <t>P12</t>
  </si>
  <si>
    <t>=O12/($C$1*NBVAL(B2:B9)*NBVAL(D1:U1))</t>
  </si>
  <si>
    <t>Séries:</t>
  </si>
  <si>
    <t>D5</t>
  </si>
  <si>
    <t>=Satisfactions!O11</t>
  </si>
  <si>
    <t>Étiquettes:</t>
  </si>
  <si>
    <t>D6</t>
  </si>
  <si>
    <t>=Satisfactions!P12</t>
  </si>
  <si>
    <t>D7</t>
  </si>
  <si>
    <t>=1-D6</t>
  </si>
  <si>
    <t>Série1 :</t>
  </si>
  <si>
    <t>Série2 :</t>
  </si>
  <si>
    <t>Valeur en % (80%)</t>
  </si>
  <si>
    <t>=Satisfactions!$D$13:$M$13</t>
  </si>
  <si>
    <t>=Satisfactions!$D$14:$M$14</t>
  </si>
  <si>
    <t>C17</t>
  </si>
  <si>
    <t>=Satisfactions!$C$17:$L$29</t>
  </si>
  <si>
    <t>E17 à M27</t>
  </si>
  <si>
    <t>=MOYENNE(D2:D9)</t>
  </si>
  <si>
    <t>=MOYENNE(E2:E9)</t>
  </si>
  <si>
    <t>=MOYENNE(M2:M9)</t>
  </si>
  <si>
    <t>=SOMME(D2:D9)</t>
  </si>
  <si>
    <t>=SOMME(E2:E9)</t>
  </si>
  <si>
    <t>=SOMME(M2:M9)</t>
  </si>
  <si>
    <t>Nombre d'employés:</t>
  </si>
  <si>
    <t>Liste par position:</t>
  </si>
  <si>
    <t>B1</t>
  </si>
  <si>
    <t>=NBVAL(L_Vendeurs)</t>
  </si>
  <si>
    <t>=SI(OU(B1=0;B1="");"";B1-1)</t>
  </si>
  <si>
    <t>=SI(OU(B2=0;B2="");"";B2-1)</t>
  </si>
  <si>
    <t>B2</t>
  </si>
  <si>
    <t>B3</t>
  </si>
  <si>
    <t>B30</t>
  </si>
  <si>
    <t>=SI(OU(B29=0;B29="");"";B29-1)</t>
  </si>
  <si>
    <t>L_NbEmploye</t>
  </si>
  <si>
    <t>=DECALER(Synthese!$B$1;;;Synthese!$B$1)</t>
  </si>
  <si>
    <t>E3</t>
  </si>
  <si>
    <t>Liste déroulante avec L_NbEmploye</t>
  </si>
  <si>
    <t>MFC</t>
  </si>
  <si>
    <t>=GRANDE.VALEUR($F$4:$F$13;$E$3)</t>
  </si>
  <si>
    <t>Formule</t>
  </si>
  <si>
    <t>Nombre</t>
  </si>
  <si>
    <t>S'applique à :</t>
  </si>
  <si>
    <t>Type règle :</t>
  </si>
  <si>
    <t>Style MF</t>
  </si>
  <si>
    <t>Style d'icône</t>
  </si>
  <si>
    <t>Valeur / Type /Op</t>
  </si>
  <si>
    <t>Icône</t>
  </si>
  <si>
    <t>F4:F13</t>
  </si>
  <si>
    <t>Mise en forme de toutes cellules d'après leurs valeurs</t>
  </si>
  <si>
    <t>Jeux d'icônes</t>
  </si>
  <si>
    <t>Étoiles</t>
  </si>
  <si>
    <t>Premier seulement, étoile pleine</t>
  </si>
  <si>
    <t>&gt;=</t>
  </si>
  <si>
    <t>Philippe</t>
  </si>
  <si>
    <t>Année précédente</t>
  </si>
  <si>
    <t>Choix de l'usager</t>
  </si>
  <si>
    <t>Vente année précédente</t>
  </si>
  <si>
    <t>Mois P</t>
  </si>
  <si>
    <t>Somme de Vente année précédente</t>
  </si>
  <si>
    <t>Étiquettes de colonnes</t>
  </si>
  <si>
    <t>Étiquettes de lignes</t>
  </si>
  <si>
    <t>Choix usager:</t>
  </si>
  <si>
    <t>Année actuelle</t>
  </si>
  <si>
    <t>Jour</t>
  </si>
  <si>
    <t>Ventes du jour</t>
  </si>
  <si>
    <t>Barre de défilement</t>
  </si>
  <si>
    <t>liste de jours</t>
  </si>
  <si>
    <t>Choix</t>
  </si>
  <si>
    <t>Janvier</t>
  </si>
  <si>
    <t>Février</t>
  </si>
  <si>
    <t>Mars</t>
  </si>
  <si>
    <t>Avril</t>
  </si>
  <si>
    <t>1 semaine</t>
  </si>
  <si>
    <t>2 semaines</t>
  </si>
  <si>
    <t>1 mois</t>
  </si>
  <si>
    <t>2 mois</t>
  </si>
  <si>
    <t>3 mois</t>
  </si>
  <si>
    <t>Choix usager</t>
  </si>
  <si>
    <t>42006</t>
  </si>
  <si>
    <t>=B2</t>
  </si>
  <si>
    <t>21-03-15</t>
  </si>
  <si>
    <t>22-03-15</t>
  </si>
  <si>
    <t>23-03-15</t>
  </si>
  <si>
    <t>24-03-15</t>
  </si>
  <si>
    <t>25-03-15</t>
  </si>
  <si>
    <t>26-03-15</t>
  </si>
  <si>
    <r>
      <rPr>
        <b/>
        <sz val="11"/>
        <color indexed="17"/>
        <rFont val="Wingdings"/>
        <charset val="2"/>
      </rPr>
      <t xml:space="preserve">ò </t>
    </r>
    <r>
      <rPr>
        <b/>
        <sz val="11"/>
        <color indexed="17"/>
        <rFont val="Calibri"/>
        <family val="2"/>
      </rPr>
      <t xml:space="preserve">Sélection employé  </t>
    </r>
    <r>
      <rPr>
        <b/>
        <sz val="11"/>
        <color indexed="17"/>
        <rFont val="Wingdings"/>
        <charset val="2"/>
      </rPr>
      <t>ò</t>
    </r>
  </si>
  <si>
    <t>Satisfaction de la clientèle</t>
  </si>
  <si>
    <t>C_Accueil</t>
  </si>
  <si>
    <t>=Satisfactions!$S$2</t>
  </si>
  <si>
    <t>=INDIRECT(RECHERCHEV(TDB!$A$3;Synthese!$E$7:$F$15;2;FAUX))</t>
  </si>
  <si>
    <t>C_Ecoute</t>
  </si>
  <si>
    <t>=Satisfactions!$S$3</t>
  </si>
  <si>
    <t>C_Equipe</t>
  </si>
  <si>
    <t>=Satisfactions!$S$9</t>
  </si>
  <si>
    <t>C_Garantie</t>
  </si>
  <si>
    <t>=Satisfactions!$S$8</t>
  </si>
  <si>
    <t>C_Patience</t>
  </si>
  <si>
    <t>=Satisfactions!$S$5</t>
  </si>
  <si>
    <t>C_Promotions</t>
  </si>
  <si>
    <t>=Satisfactions!$S$7</t>
  </si>
  <si>
    <t>C_Reponses</t>
  </si>
  <si>
    <t>=Satisfactions!$S$4</t>
  </si>
  <si>
    <t>C_Sourire</t>
  </si>
  <si>
    <t>=Satisfactions!$S$6</t>
  </si>
  <si>
    <t>=Synthese!$G$7:$I$7</t>
  </si>
  <si>
    <t>D_VentesAn</t>
  </si>
  <si>
    <t>=Synthese!$K$7:$K$16</t>
  </si>
  <si>
    <t>D_VentesAnP</t>
  </si>
  <si>
    <t>=Synthese!$K$27:$K$36</t>
  </si>
  <si>
    <t>=Synthese!$G$8:$I$8</t>
  </si>
  <si>
    <t>G_Date</t>
  </si>
  <si>
    <t>=DECALER(DonnéesVentes!$B$1;DonnéesVentes!$H$1;;DonnéesVentes!$L$1)</t>
  </si>
  <si>
    <t>G_VentesDyn</t>
  </si>
  <si>
    <t>=DECALER(DonnéesVentes!$C$1;DonnéesVentes!$H$1;;DonnéesVentes!$L$1)</t>
  </si>
  <si>
    <t>=Synthese!$G$9:$I$9</t>
  </si>
  <si>
    <t>=Synthese!$G$10:$I$10</t>
  </si>
  <si>
    <t>=Synthese!$G$11:$I$11</t>
  </si>
  <si>
    <t>=Synthese!$G$12:$I$12</t>
  </si>
  <si>
    <t>L_CHoixDuree</t>
  </si>
  <si>
    <t>=DonnéesVentes!$O$2:$O$6</t>
  </si>
  <si>
    <t>=DECALER(Synthese!$G$6;;;;NBVAL(Synthese!$G$6:$AD$6))</t>
  </si>
  <si>
    <t>=Synthese!$F$7:$F$16</t>
  </si>
  <si>
    <t>=Synthese!$G$13:$I$13</t>
  </si>
  <si>
    <t>=Synthese!$G$14:$I$14</t>
  </si>
  <si>
    <t>=Synthese!$G$15:$I$15</t>
  </si>
  <si>
    <t>=Synthese!$G$16:$I$16</t>
  </si>
  <si>
    <t>=SI($K$4=VRAI;SOMME(G7:I7);NA())</t>
  </si>
  <si>
    <t>=SI($K$24=VRAI;SOMME(G27:I27);NA())</t>
  </si>
  <si>
    <t>=SI($D$10=1;D6;E6)</t>
  </si>
  <si>
    <t>=SI($D$10=1;D7;E7)</t>
  </si>
  <si>
    <t>=SI($D$10=1;D8;E8)</t>
  </si>
  <si>
    <t>=SIERREUR(RECHERCHEH($T$1;$D$1:$M$9;R2;FAUX);"")</t>
  </si>
  <si>
    <t>=SIERREUR(RECHERCHEH($T$1;$D$1:$M$9;R3;FAUX);"")</t>
  </si>
  <si>
    <t>=SIERREUR(RECHERCHEH($T$1;$D$1:$M$9;R4;FAUX);"")</t>
  </si>
  <si>
    <t>=SIERREUR(RECHERCHEH($T$1;$D$1:$M$9;R5;FAUX);"")</t>
  </si>
  <si>
    <t>=SIERREUR(RECHERCHEH($T$1;$D$1:$M$9;R6;FAUX);"")</t>
  </si>
  <si>
    <t>=SIERREUR(RECHERCHEH($T$1;$D$1:$M$9;R7;FAUX);"")</t>
  </si>
  <si>
    <t>=SIERREUR(RECHERCHEH($T$1;$D$1:$M$9;R8;FAUX);"")</t>
  </si>
  <si>
    <t>=SIERREUR(RECHERCHEH($T$1;$D$1:$M$9;R9;FAUX);"")</t>
  </si>
  <si>
    <t>=RECHERCHEV(S1;Synthese!E7:F16;2;FAUX)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</si>
</sst>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 * #,##0_)\ &quot;$&quot;_ ;_ * \(#,##0\)\ &quot;$&quot;_ ;_ * &quot;-&quot;_)\ &quot;$&quot;_ ;_ @_ "/>
    <numFmt numFmtId="164" formatCode="#,##0\ &quot;$&quot;"/>
    <numFmt numFmtId="165" formatCode="mmmm"/>
    <numFmt numFmtId="166" formatCode="0.0"/>
    <numFmt numFmtId="167" formatCode="d/m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name val="Algerian"/>
      <family val="5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sz val="8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i/>
      <sz val="10"/>
      <color theme="1"/>
      <name val="Arial Narrow"/>
      <family val="2"/>
    </font>
    <font>
      <b/>
      <sz val="14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color theme="1"/>
      <name val="Calibri"/>
      <family val="2"/>
      <scheme val="minor"/>
    </font>
    <font>
      <sz val="48"/>
      <color theme="1"/>
      <name val="Wingdings"/>
      <charset val="2"/>
    </font>
    <font>
      <b/>
      <sz val="11"/>
      <color rgb="FF006100"/>
      <name val="Calibri"/>
      <family val="2"/>
      <scheme val="minor"/>
    </font>
    <font>
      <b/>
      <sz val="11"/>
      <color indexed="17"/>
      <name val="Wingdings"/>
      <charset val="2"/>
    </font>
    <font>
      <b/>
      <sz val="11"/>
      <color indexed="17"/>
      <name val="Calibri"/>
      <family val="2"/>
    </font>
    <font>
      <sz val="11"/>
      <color rgb="FF008000"/>
      <name val="Algerian"/>
      <family val="5"/>
    </font>
    <font>
      <b/>
      <sz val="11"/>
      <color rgb="FF008000"/>
      <name val="Calibri"/>
      <family val="2"/>
      <scheme val="minor"/>
    </font>
    <font>
      <sz val="16"/>
      <color rgb="FF008000"/>
      <name val="Algerian"/>
      <family val="5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4.9989318521683403E-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DotDot">
        <color indexed="64"/>
      </bottom>
      <diagonal/>
    </border>
    <border>
      <left/>
      <right style="thin">
        <color indexed="64"/>
      </right>
      <top/>
      <bottom style="dashDotDot">
        <color indexed="64"/>
      </bottom>
      <diagonal/>
    </border>
    <border>
      <left style="thin">
        <color indexed="64"/>
      </left>
      <right/>
      <top style="dashDot">
        <color indexed="64"/>
      </top>
      <bottom/>
      <diagonal/>
    </border>
    <border>
      <left/>
      <right style="thin">
        <color indexed="64"/>
      </right>
      <top style="dashDot">
        <color indexed="64"/>
      </top>
      <bottom/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 style="thin">
        <color indexed="64"/>
      </right>
      <top/>
      <bottom style="dashDot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Dot">
        <color indexed="64"/>
      </top>
      <bottom style="thin">
        <color indexed="64"/>
      </bottom>
      <diagonal/>
    </border>
    <border>
      <left/>
      <right style="thin">
        <color indexed="64"/>
      </right>
      <top style="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8">
    <xf numFmtId="0" fontId="0" fillId="0" borderId="0"/>
    <xf numFmtId="42" fontId="1" fillId="0" borderId="0" applyFont="0" applyFill="0" applyBorder="0" applyAlignment="0" applyProtection="0"/>
    <xf numFmtId="0" fontId="1" fillId="0" borderId="0"/>
    <xf numFmtId="0" fontId="4" fillId="2" borderId="0" applyNumberFormat="0" applyBorder="0" applyAlignment="0" applyProtection="0"/>
    <xf numFmtId="0" fontId="6" fillId="3" borderId="6" applyNumberFormat="0" applyAlignment="0" applyProtection="0"/>
    <xf numFmtId="0" fontId="11" fillId="4" borderId="9" applyNumberFormat="0" applyAlignment="0" applyProtection="0"/>
    <xf numFmtId="0" fontId="14" fillId="5" borderId="0" applyNumberFormat="0" applyBorder="0" applyAlignment="0" applyProtection="0"/>
    <xf numFmtId="9" fontId="3" fillId="0" borderId="0" applyFont="0" applyFill="0" applyBorder="0" applyAlignment="0" applyProtection="0"/>
  </cellStyleXfs>
  <cellXfs count="222">
    <xf numFmtId="0" fontId="0" fillId="0" borderId="0" xfId="0"/>
    <xf numFmtId="0" fontId="7" fillId="0" borderId="0" xfId="2" applyFont="1" applyBorder="1"/>
    <xf numFmtId="0" fontId="1" fillId="0" borderId="0" xfId="2" applyBorder="1"/>
    <xf numFmtId="0" fontId="5" fillId="0" borderId="0" xfId="0" applyFont="1" applyBorder="1" applyAlignment="1">
      <alignment horizontal="center"/>
    </xf>
    <xf numFmtId="0" fontId="0" fillId="0" borderId="0" xfId="0" applyBorder="1"/>
    <xf numFmtId="0" fontId="9" fillId="0" borderId="0" xfId="0" applyFont="1"/>
    <xf numFmtId="0" fontId="5" fillId="0" borderId="0" xfId="0" applyFont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5" fontId="5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3" fillId="0" borderId="0" xfId="1" applyNumberFormat="1" applyFont="1" applyBorder="1"/>
    <xf numFmtId="164" fontId="0" fillId="0" borderId="0" xfId="0" applyNumberFormat="1" applyBorder="1"/>
    <xf numFmtId="0" fontId="8" fillId="0" borderId="10" xfId="0" applyFont="1" applyBorder="1"/>
    <xf numFmtId="0" fontId="8" fillId="0" borderId="11" xfId="0" applyFont="1" applyBorder="1"/>
    <xf numFmtId="0" fontId="11" fillId="4" borderId="14" xfId="5" applyBorder="1" applyAlignment="1">
      <alignment horizontal="right"/>
    </xf>
    <xf numFmtId="164" fontId="11" fillId="4" borderId="14" xfId="5" applyNumberFormat="1" applyBorder="1" applyAlignment="1">
      <alignment horizontal="center"/>
    </xf>
    <xf numFmtId="0" fontId="8" fillId="0" borderId="1" xfId="0" applyFont="1" applyBorder="1" applyAlignment="1">
      <alignment horizontal="right"/>
    </xf>
    <xf numFmtId="0" fontId="8" fillId="0" borderId="1" xfId="0" applyFont="1" applyBorder="1"/>
    <xf numFmtId="0" fontId="8" fillId="0" borderId="7" xfId="0" applyFont="1" applyBorder="1"/>
    <xf numFmtId="0" fontId="8" fillId="0" borderId="8" xfId="0" applyFont="1" applyBorder="1"/>
    <xf numFmtId="0" fontId="8" fillId="0" borderId="4" xfId="0" applyFont="1" applyBorder="1" applyAlignment="1">
      <alignment horizontal="right"/>
    </xf>
    <xf numFmtId="0" fontId="8" fillId="0" borderId="5" xfId="0" quotePrefix="1" applyFont="1" applyBorder="1"/>
    <xf numFmtId="0" fontId="8" fillId="0" borderId="10" xfId="0" applyFont="1" applyBorder="1" applyAlignment="1">
      <alignment horizontal="right"/>
    </xf>
    <xf numFmtId="0" fontId="8" fillId="0" borderId="11" xfId="0" quotePrefix="1" applyFont="1" applyBorder="1"/>
    <xf numFmtId="0" fontId="8" fillId="0" borderId="12" xfId="0" applyFont="1" applyBorder="1" applyAlignment="1">
      <alignment horizontal="right"/>
    </xf>
    <xf numFmtId="0" fontId="8" fillId="0" borderId="13" xfId="0" quotePrefix="1" applyFont="1" applyBorder="1"/>
    <xf numFmtId="0" fontId="7" fillId="0" borderId="0" xfId="0" applyFont="1"/>
    <xf numFmtId="0" fontId="0" fillId="6" borderId="1" xfId="0" applyFont="1" applyFill="1" applyBorder="1" applyAlignment="1">
      <alignment textRotation="255"/>
    </xf>
    <xf numFmtId="0" fontId="0" fillId="0" borderId="1" xfId="0" applyFont="1" applyBorder="1" applyAlignment="1">
      <alignment textRotation="255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166" fontId="7" fillId="0" borderId="19" xfId="0" applyNumberFormat="1" applyFont="1" applyBorder="1" applyAlignment="1">
      <alignment horizontal="center"/>
    </xf>
    <xf numFmtId="166" fontId="7" fillId="0" borderId="20" xfId="0" applyNumberFormat="1" applyFont="1" applyBorder="1" applyAlignment="1">
      <alignment horizontal="center"/>
    </xf>
    <xf numFmtId="166" fontId="7" fillId="0" borderId="21" xfId="0" applyNumberFormat="1" applyFont="1" applyBorder="1" applyAlignment="1">
      <alignment horizontal="center"/>
    </xf>
    <xf numFmtId="166" fontId="7" fillId="0" borderId="0" xfId="0" applyNumberFormat="1" applyFont="1" applyAlignment="1">
      <alignment horizontal="center"/>
    </xf>
    <xf numFmtId="9" fontId="7" fillId="0" borderId="0" xfId="0" applyNumberFormat="1" applyFont="1" applyAlignment="1">
      <alignment horizontal="center"/>
    </xf>
    <xf numFmtId="166" fontId="7" fillId="0" borderId="23" xfId="0" applyNumberFormat="1" applyFont="1" applyBorder="1" applyAlignment="1">
      <alignment horizontal="center"/>
    </xf>
    <xf numFmtId="166" fontId="7" fillId="0" borderId="24" xfId="0" applyNumberFormat="1" applyFont="1" applyBorder="1" applyAlignment="1">
      <alignment horizontal="center"/>
    </xf>
    <xf numFmtId="166" fontId="7" fillId="0" borderId="25" xfId="0" applyNumberFormat="1" applyFont="1" applyBorder="1" applyAlignment="1">
      <alignment horizontal="center"/>
    </xf>
    <xf numFmtId="166" fontId="7" fillId="0" borderId="26" xfId="0" applyNumberFormat="1" applyFont="1" applyBorder="1" applyAlignment="1">
      <alignment horizontal="center"/>
    </xf>
    <xf numFmtId="166" fontId="7" fillId="0" borderId="27" xfId="0" applyNumberFormat="1" applyFont="1" applyBorder="1" applyAlignment="1">
      <alignment horizontal="center"/>
    </xf>
    <xf numFmtId="166" fontId="7" fillId="0" borderId="28" xfId="0" applyNumberFormat="1" applyFont="1" applyBorder="1" applyAlignment="1">
      <alignment horizontal="center"/>
    </xf>
    <xf numFmtId="0" fontId="7" fillId="0" borderId="0" xfId="0" applyFont="1" applyAlignment="1">
      <alignment horizontal="right"/>
    </xf>
    <xf numFmtId="166" fontId="7" fillId="0" borderId="1" xfId="0" applyNumberFormat="1" applyFont="1" applyBorder="1" applyAlignment="1">
      <alignment horizontal="center"/>
    </xf>
    <xf numFmtId="9" fontId="7" fillId="0" borderId="13" xfId="0" applyNumberFormat="1" applyFont="1" applyBorder="1" applyAlignment="1">
      <alignment horizontal="center"/>
    </xf>
    <xf numFmtId="0" fontId="7" fillId="0" borderId="29" xfId="0" applyFont="1" applyBorder="1" applyAlignment="1">
      <alignment horizontal="right"/>
    </xf>
    <xf numFmtId="0" fontId="1" fillId="0" borderId="29" xfId="2" applyBorder="1"/>
    <xf numFmtId="0" fontId="0" fillId="0" borderId="12" xfId="0" applyBorder="1"/>
    <xf numFmtId="9" fontId="7" fillId="7" borderId="11" xfId="0" applyNumberFormat="1" applyFont="1" applyFill="1" applyBorder="1" applyAlignment="1">
      <alignment horizontal="center"/>
    </xf>
    <xf numFmtId="0" fontId="7" fillId="7" borderId="0" xfId="0" applyFont="1" applyFill="1" applyBorder="1" applyAlignment="1">
      <alignment horizontal="right"/>
    </xf>
    <xf numFmtId="0" fontId="1" fillId="7" borderId="0" xfId="2" applyFill="1" applyBorder="1"/>
    <xf numFmtId="0" fontId="0" fillId="7" borderId="10" xfId="0" applyFill="1" applyBorder="1"/>
    <xf numFmtId="9" fontId="16" fillId="0" borderId="11" xfId="0" applyNumberFormat="1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0" fillId="0" borderId="10" xfId="0" applyBorder="1"/>
    <xf numFmtId="0" fontId="0" fillId="7" borderId="30" xfId="0" applyFill="1" applyBorder="1" applyAlignment="1">
      <alignment horizontal="right"/>
    </xf>
    <xf numFmtId="0" fontId="1" fillId="7" borderId="30" xfId="2" applyFill="1" applyBorder="1"/>
    <xf numFmtId="0" fontId="0" fillId="7" borderId="4" xfId="0" applyFill="1" applyBorder="1"/>
    <xf numFmtId="0" fontId="8" fillId="0" borderId="10" xfId="0" applyFont="1" applyFill="1" applyBorder="1" applyAlignment="1">
      <alignment horizontal="right"/>
    </xf>
    <xf numFmtId="0" fontId="8" fillId="0" borderId="11" xfId="0" quotePrefix="1" applyFont="1" applyFill="1" applyBorder="1"/>
    <xf numFmtId="0" fontId="8" fillId="0" borderId="12" xfId="0" applyFont="1" applyFill="1" applyBorder="1" applyAlignment="1">
      <alignment horizontal="right"/>
    </xf>
    <xf numFmtId="0" fontId="8" fillId="0" borderId="13" xfId="0" quotePrefix="1" applyFont="1" applyFill="1" applyBorder="1"/>
    <xf numFmtId="0" fontId="18" fillId="0" borderId="13" xfId="0" quotePrefix="1" applyFont="1" applyBorder="1"/>
    <xf numFmtId="164" fontId="0" fillId="0" borderId="0" xfId="0" applyNumberFormat="1"/>
    <xf numFmtId="0" fontId="18" fillId="0" borderId="10" xfId="0" applyFont="1" applyBorder="1"/>
    <xf numFmtId="0" fontId="18" fillId="0" borderId="11" xfId="0" applyFont="1" applyBorder="1"/>
    <xf numFmtId="0" fontId="18" fillId="0" borderId="11" xfId="0" quotePrefix="1" applyFont="1" applyBorder="1"/>
    <xf numFmtId="0" fontId="18" fillId="0" borderId="4" xfId="0" applyFont="1" applyBorder="1" applyAlignment="1">
      <alignment horizontal="right"/>
    </xf>
    <xf numFmtId="0" fontId="18" fillId="0" borderId="10" xfId="0" applyFont="1" applyBorder="1" applyAlignment="1">
      <alignment horizontal="right"/>
    </xf>
    <xf numFmtId="0" fontId="18" fillId="0" borderId="12" xfId="0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4" xfId="0" applyFont="1" applyBorder="1"/>
    <xf numFmtId="0" fontId="8" fillId="0" borderId="5" xfId="0" applyFont="1" applyBorder="1"/>
    <xf numFmtId="0" fontId="8" fillId="0" borderId="12" xfId="0" applyFont="1" applyBorder="1"/>
    <xf numFmtId="0" fontId="8" fillId="0" borderId="13" xfId="0" applyFont="1" applyBorder="1"/>
    <xf numFmtId="0" fontId="7" fillId="0" borderId="0" xfId="0" applyFont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166" fontId="7" fillId="0" borderId="37" xfId="0" applyNumberFormat="1" applyFont="1" applyBorder="1" applyAlignment="1">
      <alignment horizontal="center"/>
    </xf>
    <xf numFmtId="166" fontId="7" fillId="0" borderId="38" xfId="0" applyNumberFormat="1" applyFont="1" applyBorder="1" applyAlignment="1">
      <alignment horizontal="center"/>
    </xf>
    <xf numFmtId="166" fontId="7" fillId="0" borderId="39" xfId="0" applyNumberFormat="1" applyFont="1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0" xfId="0" applyFont="1" applyFill="1" applyBorder="1" applyAlignment="1">
      <alignment horizontal="right" wrapText="1"/>
    </xf>
    <xf numFmtId="166" fontId="0" fillId="0" borderId="1" xfId="0" applyNumberFormat="1" applyBorder="1" applyAlignment="1">
      <alignment horizontal="center"/>
    </xf>
    <xf numFmtId="9" fontId="19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9" fontId="0" fillId="0" borderId="1" xfId="7" applyFont="1" applyBorder="1" applyAlignment="1">
      <alignment horizontal="center"/>
    </xf>
    <xf numFmtId="9" fontId="7" fillId="0" borderId="0" xfId="0" applyNumberFormat="1" applyFont="1" applyAlignment="1">
      <alignment horizontal="right"/>
    </xf>
    <xf numFmtId="9" fontId="7" fillId="0" borderId="1" xfId="0" applyNumberFormat="1" applyFont="1" applyBorder="1" applyAlignment="1">
      <alignment horizontal="center"/>
    </xf>
    <xf numFmtId="0" fontId="8" fillId="0" borderId="43" xfId="0" applyFont="1" applyBorder="1" applyAlignment="1">
      <alignment horizontal="right"/>
    </xf>
    <xf numFmtId="0" fontId="8" fillId="0" borderId="44" xfId="0" quotePrefix="1" applyFont="1" applyBorder="1"/>
    <xf numFmtId="0" fontId="8" fillId="0" borderId="45" xfId="0" applyFont="1" applyBorder="1" applyAlignment="1">
      <alignment horizontal="right"/>
    </xf>
    <xf numFmtId="0" fontId="8" fillId="0" borderId="46" xfId="0" quotePrefix="1" applyFont="1" applyBorder="1"/>
    <xf numFmtId="0" fontId="8" fillId="0" borderId="47" xfId="0" applyFont="1" applyBorder="1" applyAlignment="1">
      <alignment horizontal="right"/>
    </xf>
    <xf numFmtId="0" fontId="8" fillId="0" borderId="48" xfId="0" quotePrefix="1" applyFont="1" applyBorder="1"/>
    <xf numFmtId="0" fontId="0" fillId="0" borderId="12" xfId="0" applyFont="1" applyBorder="1"/>
    <xf numFmtId="0" fontId="8" fillId="0" borderId="10" xfId="0" applyFont="1" applyBorder="1" applyAlignment="1"/>
    <xf numFmtId="0" fontId="8" fillId="0" borderId="0" xfId="0" quotePrefix="1" applyFont="1" applyBorder="1" applyAlignment="1"/>
    <xf numFmtId="0" fontId="0" fillId="0" borderId="0" xfId="0" applyFont="1"/>
    <xf numFmtId="0" fontId="8" fillId="0" borderId="4" xfId="0" applyFont="1" applyBorder="1" applyAlignment="1"/>
    <xf numFmtId="0" fontId="8" fillId="0" borderId="5" xfId="0" applyFont="1" applyBorder="1" applyAlignment="1"/>
    <xf numFmtId="0" fontId="8" fillId="0" borderId="12" xfId="0" applyFont="1" applyFill="1" applyBorder="1"/>
    <xf numFmtId="0" fontId="8" fillId="0" borderId="13" xfId="0" applyFont="1" applyFill="1" applyBorder="1"/>
    <xf numFmtId="0" fontId="8" fillId="0" borderId="4" xfId="0" applyFont="1" applyFill="1" applyBorder="1" applyAlignment="1">
      <alignment horizontal="right"/>
    </xf>
    <xf numFmtId="0" fontId="8" fillId="0" borderId="5" xfId="0" quotePrefix="1" applyFont="1" applyFill="1" applyBorder="1"/>
    <xf numFmtId="0" fontId="18" fillId="0" borderId="12" xfId="0" applyFont="1" applyFill="1" applyBorder="1"/>
    <xf numFmtId="0" fontId="8" fillId="0" borderId="12" xfId="0" applyFont="1" applyBorder="1" applyAlignment="1"/>
    <xf numFmtId="0" fontId="8" fillId="0" borderId="29" xfId="0" applyFont="1" applyBorder="1" applyAlignment="1"/>
    <xf numFmtId="0" fontId="8" fillId="0" borderId="4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50" xfId="0" applyFont="1" applyFill="1" applyBorder="1" applyAlignment="1">
      <alignment horizontal="right"/>
    </xf>
    <xf numFmtId="0" fontId="8" fillId="0" borderId="51" xfId="0" applyFont="1" applyFill="1" applyBorder="1"/>
    <xf numFmtId="0" fontId="8" fillId="0" borderId="29" xfId="0" quotePrefix="1" applyFont="1" applyBorder="1" applyAlignment="1"/>
    <xf numFmtId="0" fontId="20" fillId="0" borderId="0" xfId="2" applyFont="1" applyBorder="1" applyAlignment="1">
      <alignment horizontal="right"/>
    </xf>
    <xf numFmtId="0" fontId="20" fillId="0" borderId="0" xfId="2" applyFont="1" applyBorder="1"/>
    <xf numFmtId="0" fontId="1" fillId="0" borderId="0" xfId="2" quotePrefix="1" applyBorder="1"/>
    <xf numFmtId="0" fontId="21" fillId="0" borderId="5" xfId="2" quotePrefix="1" applyFont="1" applyBorder="1"/>
    <xf numFmtId="0" fontId="21" fillId="0" borderId="11" xfId="2" quotePrefix="1" applyFont="1" applyBorder="1"/>
    <xf numFmtId="0" fontId="8" fillId="0" borderId="30" xfId="0" applyFont="1" applyFill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8" fillId="0" borderId="30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10" xfId="0" quotePrefix="1" applyFont="1" applyBorder="1"/>
    <xf numFmtId="0" fontId="18" fillId="0" borderId="0" xfId="0" quotePrefix="1" applyFont="1" applyBorder="1"/>
    <xf numFmtId="0" fontId="18" fillId="0" borderId="0" xfId="0" applyFont="1" applyBorder="1"/>
    <xf numFmtId="0" fontId="18" fillId="0" borderId="29" xfId="0" applyFont="1" applyBorder="1"/>
    <xf numFmtId="0" fontId="18" fillId="0" borderId="13" xfId="0" applyFont="1" applyBorder="1"/>
    <xf numFmtId="0" fontId="5" fillId="0" borderId="0" xfId="0" applyFont="1" applyAlignment="1">
      <alignment horizontal="center" wrapText="1"/>
    </xf>
    <xf numFmtId="165" fontId="0" fillId="0" borderId="0" xfId="0" applyNumberFormat="1"/>
    <xf numFmtId="14" fontId="0" fillId="0" borderId="0" xfId="0" applyNumberFormat="1"/>
    <xf numFmtId="0" fontId="0" fillId="0" borderId="1" xfId="0" applyBorder="1"/>
    <xf numFmtId="0" fontId="0" fillId="9" borderId="0" xfId="0" applyFill="1"/>
    <xf numFmtId="0" fontId="0" fillId="8" borderId="0" xfId="0" applyFill="1"/>
    <xf numFmtId="0" fontId="0" fillId="9" borderId="0" xfId="0" applyFill="1" applyBorder="1"/>
    <xf numFmtId="0" fontId="0" fillId="8" borderId="0" xfId="0" applyFill="1" applyBorder="1"/>
    <xf numFmtId="0" fontId="1" fillId="8" borderId="0" xfId="2" applyFill="1" applyBorder="1"/>
    <xf numFmtId="167" fontId="0" fillId="0" borderId="0" xfId="0" applyNumberFormat="1"/>
    <xf numFmtId="166" fontId="17" fillId="7" borderId="11" xfId="0" applyNumberFormat="1" applyFont="1" applyFill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0" xfId="0" applyNumberFormat="1"/>
    <xf numFmtId="0" fontId="0" fillId="0" borderId="0" xfId="0" quotePrefix="1"/>
    <xf numFmtId="9" fontId="7" fillId="0" borderId="0" xfId="0" applyNumberFormat="1" applyFont="1" applyBorder="1" applyAlignment="1">
      <alignment horizontal="center"/>
    </xf>
    <xf numFmtId="0" fontId="27" fillId="8" borderId="34" xfId="3" applyFont="1" applyFill="1" applyBorder="1" applyAlignment="1">
      <alignment vertical="center" wrapText="1"/>
    </xf>
    <xf numFmtId="0" fontId="27" fillId="8" borderId="35" xfId="3" applyFont="1" applyFill="1" applyBorder="1" applyAlignment="1">
      <alignment vertical="center" wrapText="1"/>
    </xf>
    <xf numFmtId="0" fontId="27" fillId="8" borderId="36" xfId="3" applyFont="1" applyFill="1" applyBorder="1" applyAlignment="1">
      <alignment vertical="center" wrapText="1"/>
    </xf>
    <xf numFmtId="0" fontId="0" fillId="8" borderId="57" xfId="0" applyFill="1" applyBorder="1"/>
    <xf numFmtId="0" fontId="0" fillId="8" borderId="58" xfId="0" applyFill="1" applyBorder="1"/>
    <xf numFmtId="0" fontId="0" fillId="8" borderId="59" xfId="0" applyFill="1" applyBorder="1"/>
    <xf numFmtId="0" fontId="1" fillId="9" borderId="0" xfId="2" applyFill="1" applyBorder="1"/>
    <xf numFmtId="0" fontId="0" fillId="7" borderId="1" xfId="0" applyFill="1" applyBorder="1" applyAlignment="1">
      <alignment horizontal="center"/>
    </xf>
    <xf numFmtId="9" fontId="16" fillId="9" borderId="52" xfId="0" applyNumberFormat="1" applyFont="1" applyFill="1" applyBorder="1" applyAlignment="1">
      <alignment horizontal="center"/>
    </xf>
    <xf numFmtId="9" fontId="7" fillId="9" borderId="52" xfId="0" applyNumberFormat="1" applyFont="1" applyFill="1" applyBorder="1" applyAlignment="1">
      <alignment horizontal="center"/>
    </xf>
    <xf numFmtId="9" fontId="7" fillId="9" borderId="8" xfId="0" applyNumberFormat="1" applyFont="1" applyFill="1" applyBorder="1" applyAlignment="1">
      <alignment horizontal="center"/>
    </xf>
    <xf numFmtId="0" fontId="7" fillId="0" borderId="0" xfId="0" quotePrefix="1" applyFont="1"/>
    <xf numFmtId="166" fontId="7" fillId="9" borderId="0" xfId="0" applyNumberFormat="1" applyFont="1" applyFill="1"/>
    <xf numFmtId="0" fontId="24" fillId="8" borderId="54" xfId="3" applyFont="1" applyFill="1" applyBorder="1" applyAlignment="1">
      <alignment horizontal="center"/>
    </xf>
    <xf numFmtId="0" fontId="24" fillId="8" borderId="55" xfId="3" applyFont="1" applyFill="1" applyBorder="1" applyAlignment="1">
      <alignment horizontal="center"/>
    </xf>
    <xf numFmtId="0" fontId="24" fillId="8" borderId="56" xfId="3" applyFont="1" applyFill="1" applyBorder="1" applyAlignment="1">
      <alignment horizontal="center"/>
    </xf>
    <xf numFmtId="0" fontId="2" fillId="8" borderId="54" xfId="2" applyFont="1" applyFill="1" applyBorder="1" applyAlignment="1">
      <alignment horizontal="center"/>
    </xf>
    <xf numFmtId="0" fontId="2" fillId="8" borderId="55" xfId="2" applyFont="1" applyFill="1" applyBorder="1" applyAlignment="1">
      <alignment horizontal="center"/>
    </xf>
    <xf numFmtId="0" fontId="2" fillId="8" borderId="56" xfId="2" applyFont="1" applyFill="1" applyBorder="1" applyAlignment="1">
      <alignment horizontal="center"/>
    </xf>
    <xf numFmtId="0" fontId="4" fillId="8" borderId="0" xfId="3" applyFill="1" applyBorder="1" applyAlignment="1">
      <alignment horizontal="center"/>
    </xf>
    <xf numFmtId="0" fontId="28" fillId="8" borderId="53" xfId="0" applyFont="1" applyFill="1" applyBorder="1" applyAlignment="1">
      <alignment horizontal="center" vertical="center"/>
    </xf>
    <xf numFmtId="0" fontId="23" fillId="8" borderId="53" xfId="0" applyFont="1" applyFill="1" applyBorder="1" applyAlignment="1">
      <alignment horizontal="center" vertical="center"/>
    </xf>
    <xf numFmtId="0" fontId="27" fillId="8" borderId="31" xfId="3" applyFont="1" applyFill="1" applyBorder="1" applyAlignment="1">
      <alignment horizontal="center" vertical="center" wrapText="1"/>
    </xf>
    <xf numFmtId="0" fontId="27" fillId="8" borderId="32" xfId="3" applyFont="1" applyFill="1" applyBorder="1" applyAlignment="1">
      <alignment horizontal="center" vertical="center" wrapText="1"/>
    </xf>
    <xf numFmtId="0" fontId="27" fillId="8" borderId="33" xfId="3" applyFont="1" applyFill="1" applyBorder="1" applyAlignment="1">
      <alignment horizontal="center" vertical="center" wrapText="1"/>
    </xf>
    <xf numFmtId="0" fontId="29" fillId="8" borderId="31" xfId="0" applyFont="1" applyFill="1" applyBorder="1" applyAlignment="1">
      <alignment horizontal="left" vertical="center" indent="3"/>
    </xf>
    <xf numFmtId="0" fontId="29" fillId="8" borderId="32" xfId="0" applyFont="1" applyFill="1" applyBorder="1" applyAlignment="1">
      <alignment horizontal="left" vertical="center" indent="3"/>
    </xf>
    <xf numFmtId="0" fontId="29" fillId="8" borderId="33" xfId="0" applyFont="1" applyFill="1" applyBorder="1" applyAlignment="1">
      <alignment horizontal="left" vertical="center" indent="3"/>
    </xf>
    <xf numFmtId="0" fontId="29" fillId="8" borderId="34" xfId="0" applyFont="1" applyFill="1" applyBorder="1" applyAlignment="1">
      <alignment horizontal="left" vertical="center" indent="3"/>
    </xf>
    <xf numFmtId="0" fontId="29" fillId="8" borderId="35" xfId="0" applyFont="1" applyFill="1" applyBorder="1" applyAlignment="1">
      <alignment horizontal="left" vertical="center" indent="3"/>
    </xf>
    <xf numFmtId="0" fontId="29" fillId="8" borderId="36" xfId="0" applyFont="1" applyFill="1" applyBorder="1" applyAlignment="1">
      <alignment horizontal="left" vertical="center" indent="3"/>
    </xf>
    <xf numFmtId="0" fontId="0" fillId="0" borderId="0" xfId="0" applyAlignment="1">
      <alignment horizontal="center"/>
    </xf>
    <xf numFmtId="0" fontId="13" fillId="4" borderId="15" xfId="5" applyFont="1" applyBorder="1" applyAlignment="1">
      <alignment horizontal="center"/>
    </xf>
    <xf numFmtId="0" fontId="13" fillId="4" borderId="16" xfId="5" applyFont="1" applyBorder="1" applyAlignment="1">
      <alignment horizontal="center"/>
    </xf>
    <xf numFmtId="0" fontId="13" fillId="4" borderId="17" xfId="5" applyFont="1" applyBorder="1" applyAlignment="1">
      <alignment horizontal="center"/>
    </xf>
    <xf numFmtId="0" fontId="15" fillId="0" borderId="0" xfId="6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18" fillId="0" borderId="0" xfId="0" quotePrefix="1" applyFont="1" applyBorder="1" applyAlignment="1">
      <alignment horizontal="left"/>
    </xf>
    <xf numFmtId="0" fontId="18" fillId="0" borderId="11" xfId="0" quotePrefix="1" applyFont="1" applyBorder="1" applyAlignment="1">
      <alignment horizontal="left"/>
    </xf>
    <xf numFmtId="0" fontId="18" fillId="0" borderId="0" xfId="0" applyFont="1" applyBorder="1"/>
    <xf numFmtId="0" fontId="18" fillId="0" borderId="11" xfId="0" applyFont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11" xfId="0" quotePrefix="1" applyFont="1" applyBorder="1" applyAlignment="1">
      <alignment horizontal="center"/>
    </xf>
    <xf numFmtId="0" fontId="6" fillId="3" borderId="6" xfId="4" applyAlignment="1">
      <alignment horizontal="center" vertical="center"/>
    </xf>
    <xf numFmtId="0" fontId="8" fillId="0" borderId="49" xfId="0" applyFont="1" applyBorder="1" applyAlignment="1">
      <alignment horizontal="center"/>
    </xf>
    <xf numFmtId="0" fontId="6" fillId="3" borderId="6" xfId="4" applyFont="1" applyAlignment="1">
      <alignment horizontal="center" vertical="center"/>
    </xf>
    <xf numFmtId="0" fontId="18" fillId="0" borderId="4" xfId="0" applyFont="1" applyBorder="1" applyAlignment="1">
      <alignment horizontal="center"/>
    </xf>
    <xf numFmtId="0" fontId="18" fillId="0" borderId="30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8" fillId="0" borderId="29" xfId="0" quotePrefix="1" applyFont="1" applyBorder="1" applyAlignment="1">
      <alignment horizontal="center"/>
    </xf>
    <xf numFmtId="0" fontId="8" fillId="0" borderId="13" xfId="0" quotePrefix="1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0" fillId="3" borderId="6" xfId="4" applyFont="1" applyAlignment="1">
      <alignment horizontal="center" vertical="center" wrapText="1"/>
    </xf>
    <xf numFmtId="0" fontId="8" fillId="0" borderId="4" xfId="0" applyFont="1" applyBorder="1" applyAlignment="1">
      <alignment horizontal="left"/>
    </xf>
    <xf numFmtId="0" fontId="8" fillId="0" borderId="30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12" xfId="0" applyFont="1" applyBorder="1" applyAlignment="1"/>
    <xf numFmtId="0" fontId="8" fillId="0" borderId="29" xfId="0" applyFont="1" applyBorder="1" applyAlignment="1"/>
    <xf numFmtId="0" fontId="8" fillId="0" borderId="13" xfId="0" applyFont="1" applyBorder="1" applyAlignment="1"/>
    <xf numFmtId="0" fontId="8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8">
    <cellStyle name="Entrée" xfId="5" builtinId="20"/>
    <cellStyle name="Insatisfaisant" xfId="6" builtinId="27"/>
    <cellStyle name="Monétaire [0] 2" xfId="1"/>
    <cellStyle name="Normal" xfId="0" builtinId="0"/>
    <cellStyle name="Normal 2" xfId="2"/>
    <cellStyle name="Pourcentage" xfId="7" builtinId="5"/>
    <cellStyle name="Satisfaisant" xfId="3" builtinId="26"/>
    <cellStyle name="Vérification" xfId="4" builtinId="23"/>
  </cellStyles>
  <dxfs count="3">
    <dxf>
      <font>
        <b/>
        <i val="0"/>
        <color rgb="FF0070C0"/>
      </font>
    </dxf>
    <dxf>
      <font>
        <b/>
        <i val="0"/>
        <color rgb="FFFFC000"/>
      </font>
    </dxf>
    <dxf>
      <font>
        <b/>
        <i val="0"/>
        <color rgb="FFC00000"/>
      </font>
    </dxf>
  </dxfs>
  <tableStyles count="0" defaultTableStyle="TableStyleMedium2" defaultPivotStyle="PivotStyleLight16"/>
  <colors>
    <mruColors>
      <color rgb="FFC6EFCE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0070C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[0]!L_Mois</c:f>
              <c:strCache>
                <c:ptCount val="3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</c:strCache>
            </c:strRef>
          </c:cat>
          <c:val>
            <c:numRef>
              <c:f>[0]!C_ChoixEmploye</c:f>
              <c:numCache>
                <c:formatCode>General</c:formatCode>
                <c:ptCount val="3"/>
                <c:pt idx="0">
                  <c:v>11000</c:v>
                </c:pt>
                <c:pt idx="1">
                  <c:v>11500</c:v>
                </c:pt>
                <c:pt idx="2">
                  <c:v>14000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85894504"/>
        <c:axId val="485894896"/>
      </c:barChart>
      <c:catAx>
        <c:axId val="485894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5894896"/>
        <c:crosses val="autoZero"/>
        <c:auto val="1"/>
        <c:lblAlgn val="ctr"/>
        <c:lblOffset val="100"/>
        <c:noMultiLvlLbl val="0"/>
      </c:catAx>
      <c:valAx>
        <c:axId val="485894896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5894504"/>
        <c:crosses val="autoZero"/>
        <c:crossBetween val="between"/>
        <c:majorUnit val="5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bg1">
          <a:lumMod val="7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[0]!L_Vendeurs</c:f>
              <c:strCache>
                <c:ptCount val="10"/>
                <c:pt idx="0">
                  <c:v>Christine</c:v>
                </c:pt>
                <c:pt idx="1">
                  <c:v>France</c:v>
                </c:pt>
                <c:pt idx="2">
                  <c:v>Gaétan</c:v>
                </c:pt>
                <c:pt idx="3">
                  <c:v>Ginette</c:v>
                </c:pt>
                <c:pt idx="4">
                  <c:v>Jean</c:v>
                </c:pt>
                <c:pt idx="5">
                  <c:v>Julie</c:v>
                </c:pt>
                <c:pt idx="6">
                  <c:v>Marie</c:v>
                </c:pt>
                <c:pt idx="7">
                  <c:v>Michel</c:v>
                </c:pt>
                <c:pt idx="8">
                  <c:v>Philippe</c:v>
                </c:pt>
                <c:pt idx="9">
                  <c:v>William</c:v>
                </c:pt>
              </c:strCache>
            </c:strRef>
          </c:cat>
          <c:val>
            <c:numRef>
              <c:f>[0]!D_VentesAnP</c:f>
              <c:numCache>
                <c:formatCode>General</c:formatCode>
                <c:ptCount val="10"/>
                <c:pt idx="0">
                  <c:v>19100</c:v>
                </c:pt>
                <c:pt idx="1">
                  <c:v>31500</c:v>
                </c:pt>
                <c:pt idx="2">
                  <c:v>45600</c:v>
                </c:pt>
                <c:pt idx="3">
                  <c:v>40400</c:v>
                </c:pt>
                <c:pt idx="4">
                  <c:v>29300</c:v>
                </c:pt>
                <c:pt idx="5">
                  <c:v>26500</c:v>
                </c:pt>
                <c:pt idx="6">
                  <c:v>38300</c:v>
                </c:pt>
                <c:pt idx="7">
                  <c:v>32700</c:v>
                </c:pt>
                <c:pt idx="8">
                  <c:v>36100</c:v>
                </c:pt>
                <c:pt idx="9">
                  <c:v>23400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7"/>
        <c:axId val="485899208"/>
        <c:axId val="485902736"/>
      </c:barChart>
      <c:barChart>
        <c:barDir val="bar"/>
        <c:grouping val="clustered"/>
        <c:varyColors val="0"/>
        <c:ser>
          <c:idx val="1"/>
          <c:order val="1"/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[0]!L_Vendeurs</c:f>
              <c:strCache>
                <c:ptCount val="10"/>
                <c:pt idx="0">
                  <c:v>Christine</c:v>
                </c:pt>
                <c:pt idx="1">
                  <c:v>France</c:v>
                </c:pt>
                <c:pt idx="2">
                  <c:v>Gaétan</c:v>
                </c:pt>
                <c:pt idx="3">
                  <c:v>Ginette</c:v>
                </c:pt>
                <c:pt idx="4">
                  <c:v>Jean</c:v>
                </c:pt>
                <c:pt idx="5">
                  <c:v>Julie</c:v>
                </c:pt>
                <c:pt idx="6">
                  <c:v>Marie</c:v>
                </c:pt>
                <c:pt idx="7">
                  <c:v>Michel</c:v>
                </c:pt>
                <c:pt idx="8">
                  <c:v>Philippe</c:v>
                </c:pt>
                <c:pt idx="9">
                  <c:v>William</c:v>
                </c:pt>
              </c:strCache>
            </c:strRef>
          </c:cat>
          <c:val>
            <c:numRef>
              <c:f>[0]!D_VentesAn</c:f>
              <c:numCache>
                <c:formatCode>General</c:formatCode>
                <c:ptCount val="10"/>
                <c:pt idx="0">
                  <c:v>30500</c:v>
                </c:pt>
                <c:pt idx="1">
                  <c:v>35000</c:v>
                </c:pt>
                <c:pt idx="2">
                  <c:v>13200</c:v>
                </c:pt>
                <c:pt idx="3">
                  <c:v>36500</c:v>
                </c:pt>
                <c:pt idx="4">
                  <c:v>37000</c:v>
                </c:pt>
                <c:pt idx="5">
                  <c:v>20500</c:v>
                </c:pt>
                <c:pt idx="6">
                  <c:v>28500</c:v>
                </c:pt>
                <c:pt idx="7">
                  <c:v>46000</c:v>
                </c:pt>
                <c:pt idx="8">
                  <c:v>32300</c:v>
                </c:pt>
                <c:pt idx="9">
                  <c:v>34500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485901560"/>
        <c:axId val="485912928"/>
      </c:barChart>
      <c:catAx>
        <c:axId val="4858992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5902736"/>
        <c:crosses val="autoZero"/>
        <c:auto val="1"/>
        <c:lblAlgn val="ctr"/>
        <c:lblOffset val="100"/>
        <c:noMultiLvlLbl val="0"/>
      </c:catAx>
      <c:valAx>
        <c:axId val="485902736"/>
        <c:scaling>
          <c:orientation val="minMax"/>
          <c:max val="6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5899208"/>
        <c:crosses val="autoZero"/>
        <c:crossBetween val="between"/>
      </c:valAx>
      <c:valAx>
        <c:axId val="485912928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5901560"/>
        <c:crosses val="max"/>
        <c:crossBetween val="between"/>
      </c:valAx>
      <c:catAx>
        <c:axId val="4859015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859129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0240176478698468"/>
          <c:y val="0.15762632824606523"/>
          <c:w val="0.86600073532791033"/>
          <c:h val="0.64922370384024664"/>
        </c:manualLayout>
      </c:layout>
      <c:lineChart>
        <c:grouping val="standard"/>
        <c:varyColors val="0"/>
        <c:ser>
          <c:idx val="0"/>
          <c:order val="0"/>
          <c:tx>
            <c:strRef>
              <c:f>DonnéesVentes!$C$1</c:f>
              <c:strCache>
                <c:ptCount val="1"/>
                <c:pt idx="0">
                  <c:v>Ventes du jour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[0]!G_Date</c:f>
              <c:numCache>
                <c:formatCode>m/d/yyyy</c:formatCode>
                <c:ptCount val="10"/>
                <c:pt idx="0">
                  <c:v>42054</c:v>
                </c:pt>
                <c:pt idx="1">
                  <c:v>42055</c:v>
                </c:pt>
                <c:pt idx="2">
                  <c:v>42058</c:v>
                </c:pt>
                <c:pt idx="3">
                  <c:v>42059</c:v>
                </c:pt>
                <c:pt idx="4">
                  <c:v>42060</c:v>
                </c:pt>
                <c:pt idx="5">
                  <c:v>42061</c:v>
                </c:pt>
                <c:pt idx="6">
                  <c:v>42062</c:v>
                </c:pt>
                <c:pt idx="7">
                  <c:v>42065</c:v>
                </c:pt>
                <c:pt idx="8">
                  <c:v>42066</c:v>
                </c:pt>
                <c:pt idx="9">
                  <c:v>42067</c:v>
                </c:pt>
              </c:numCache>
            </c:numRef>
          </c:cat>
          <c:val>
            <c:numRef>
              <c:f>[0]!G_VentesDyn</c:f>
              <c:numCache>
                <c:formatCode>General</c:formatCode>
                <c:ptCount val="10"/>
                <c:pt idx="0">
                  <c:v>5180</c:v>
                </c:pt>
                <c:pt idx="1">
                  <c:v>5570</c:v>
                </c:pt>
                <c:pt idx="2">
                  <c:v>5370</c:v>
                </c:pt>
                <c:pt idx="3">
                  <c:v>5580</c:v>
                </c:pt>
                <c:pt idx="4">
                  <c:v>5040</c:v>
                </c:pt>
                <c:pt idx="5">
                  <c:v>5040</c:v>
                </c:pt>
                <c:pt idx="6">
                  <c:v>4920</c:v>
                </c:pt>
                <c:pt idx="7">
                  <c:v>5370</c:v>
                </c:pt>
                <c:pt idx="8">
                  <c:v>4490</c:v>
                </c:pt>
                <c:pt idx="9">
                  <c:v>5890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903520"/>
        <c:axId val="485913712"/>
      </c:lineChart>
      <c:dateAx>
        <c:axId val="485903520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5913712"/>
        <c:crosses val="autoZero"/>
        <c:auto val="1"/>
        <c:lblOffset val="100"/>
        <c:baseTimeUnit val="days"/>
      </c:dateAx>
      <c:valAx>
        <c:axId val="485913712"/>
        <c:scaling>
          <c:orientation val="minMax"/>
          <c:max val="6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5903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noFill/>
              <a:ln>
                <a:noFill/>
              </a:ln>
              <a:effectLst/>
            </c:spPr>
          </c:dPt>
          <c:val>
            <c:numRef>
              <c:f>Objectifs!$D$6:$D$8</c:f>
              <c:numCache>
                <c:formatCode>0%</c:formatCode>
                <c:ptCount val="3"/>
                <c:pt idx="0">
                  <c:v>0.61165816326530609</c:v>
                </c:pt>
                <c:pt idx="1">
                  <c:v>0.38834183673469391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r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Satisfactions!$D$1:$M$1</c:f>
              <c:strCache>
                <c:ptCount val="10"/>
                <c:pt idx="0">
                  <c:v>Christine</c:v>
                </c:pt>
                <c:pt idx="1">
                  <c:v>France</c:v>
                </c:pt>
                <c:pt idx="2">
                  <c:v>Gaétan</c:v>
                </c:pt>
                <c:pt idx="3">
                  <c:v>Ginette</c:v>
                </c:pt>
                <c:pt idx="4">
                  <c:v>Jean</c:v>
                </c:pt>
                <c:pt idx="5">
                  <c:v>Julie</c:v>
                </c:pt>
                <c:pt idx="6">
                  <c:v>Marie</c:v>
                </c:pt>
                <c:pt idx="7">
                  <c:v>Michel</c:v>
                </c:pt>
                <c:pt idx="8">
                  <c:v>Philipe</c:v>
                </c:pt>
                <c:pt idx="9">
                  <c:v>William</c:v>
                </c:pt>
              </c:strCache>
            </c:strRef>
          </c:cat>
          <c:val>
            <c:numRef>
              <c:f>Satisfactions!$D$13:$M$13</c:f>
              <c:numCache>
                <c:formatCode>0%</c:formatCode>
                <c:ptCount val="10"/>
                <c:pt idx="0">
                  <c:v>0.90666666666666662</c:v>
                </c:pt>
                <c:pt idx="1">
                  <c:v>0.91749999999999987</c:v>
                </c:pt>
                <c:pt idx="2">
                  <c:v>0.75071428571428578</c:v>
                </c:pt>
                <c:pt idx="3">
                  <c:v>0.85</c:v>
                </c:pt>
                <c:pt idx="4">
                  <c:v>0.86250000000000004</c:v>
                </c:pt>
                <c:pt idx="5">
                  <c:v>0.77500000000000002</c:v>
                </c:pt>
                <c:pt idx="6">
                  <c:v>0.85166666666666679</c:v>
                </c:pt>
                <c:pt idx="7">
                  <c:v>0.89749999999999996</c:v>
                </c:pt>
                <c:pt idx="8">
                  <c:v>0.88916666666666655</c:v>
                </c:pt>
                <c:pt idx="9">
                  <c:v>0.86250000000000004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Satisfactions!$D$1:$M$1</c:f>
              <c:strCache>
                <c:ptCount val="10"/>
                <c:pt idx="0">
                  <c:v>Christine</c:v>
                </c:pt>
                <c:pt idx="1">
                  <c:v>France</c:v>
                </c:pt>
                <c:pt idx="2">
                  <c:v>Gaétan</c:v>
                </c:pt>
                <c:pt idx="3">
                  <c:v>Ginette</c:v>
                </c:pt>
                <c:pt idx="4">
                  <c:v>Jean</c:v>
                </c:pt>
                <c:pt idx="5">
                  <c:v>Julie</c:v>
                </c:pt>
                <c:pt idx="6">
                  <c:v>Marie</c:v>
                </c:pt>
                <c:pt idx="7">
                  <c:v>Michel</c:v>
                </c:pt>
                <c:pt idx="8">
                  <c:v>Philipe</c:v>
                </c:pt>
                <c:pt idx="9">
                  <c:v>William</c:v>
                </c:pt>
              </c:strCache>
            </c:strRef>
          </c:cat>
          <c:val>
            <c:numRef>
              <c:f>Satisfactions!$D$14:$M$14</c:f>
              <c:numCache>
                <c:formatCode>0%</c:formatCode>
                <c:ptCount val="10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  <c:pt idx="4">
                  <c:v>0.85</c:v>
                </c:pt>
                <c:pt idx="5">
                  <c:v>0.85</c:v>
                </c:pt>
                <c:pt idx="6">
                  <c:v>0.85</c:v>
                </c:pt>
                <c:pt idx="7">
                  <c:v>0.85</c:v>
                </c:pt>
                <c:pt idx="8">
                  <c:v>0.85</c:v>
                </c:pt>
                <c:pt idx="9">
                  <c:v>0.85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400"/>
          <c:upBars>
            <c:spPr>
              <a:solidFill>
                <a:srgbClr val="FF0000"/>
              </a:solidFill>
              <a:ln w="9525">
                <a:solidFill>
                  <a:schemeClr val="tx1">
                    <a:lumMod val="15000"/>
                    <a:lumOff val="85000"/>
                  </a:schemeClr>
                </a:solidFill>
              </a:ln>
              <a:effectLst/>
            </c:spPr>
          </c:upBars>
          <c:downBars>
            <c:spPr>
              <a:solidFill>
                <a:srgbClr val="0070C0"/>
              </a:solidFill>
              <a:ln w="9525">
                <a:noFill/>
              </a:ln>
              <a:effectLst/>
            </c:spPr>
          </c:downBars>
        </c:upDownBars>
        <c:smooth val="0"/>
        <c:axId val="485900384"/>
        <c:axId val="485914104"/>
      </c:lineChart>
      <c:catAx>
        <c:axId val="48590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5914104"/>
        <c:crosses val="autoZero"/>
        <c:auto val="1"/>
        <c:lblAlgn val="ctr"/>
        <c:lblOffset val="100"/>
        <c:noMultiLvlLbl val="0"/>
      </c:catAx>
      <c:valAx>
        <c:axId val="485914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5900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C6EFCE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8" Type="http://schemas.microsoft.com/office/2007/relationships/hdphoto" Target="../media/hdphoto4.wdp"/><Relationship Id="rId13" Type="http://schemas.microsoft.com/office/2007/relationships/hdphoto" Target="../media/hdphoto6.wdp"/><Relationship Id="rId3" Type="http://schemas.openxmlformats.org/officeDocument/2006/relationships/image" Target="../media/image4.png"/><Relationship Id="rId7" Type="http://schemas.openxmlformats.org/officeDocument/2006/relationships/image" Target="../media/image6.png"/><Relationship Id="rId12" Type="http://schemas.openxmlformats.org/officeDocument/2006/relationships/image" Target="../media/image9.png"/><Relationship Id="rId2" Type="http://schemas.microsoft.com/office/2007/relationships/hdphoto" Target="../media/hdphoto1.wdp"/><Relationship Id="rId1" Type="http://schemas.openxmlformats.org/officeDocument/2006/relationships/image" Target="../media/image3.png"/><Relationship Id="rId6" Type="http://schemas.microsoft.com/office/2007/relationships/hdphoto" Target="../media/hdphoto3.wdp"/><Relationship Id="rId11" Type="http://schemas.openxmlformats.org/officeDocument/2006/relationships/image" Target="../media/image8.jpg"/><Relationship Id="rId5" Type="http://schemas.openxmlformats.org/officeDocument/2006/relationships/image" Target="../media/image5.png"/><Relationship Id="rId15" Type="http://schemas.microsoft.com/office/2007/relationships/hdphoto" Target="../media/hdphoto7.wdp"/><Relationship Id="rId10" Type="http://schemas.microsoft.com/office/2007/relationships/hdphoto" Target="../media/hdphoto5.wdp"/><Relationship Id="rId4" Type="http://schemas.microsoft.com/office/2007/relationships/hdphoto" Target="../media/hdphoto2.wdp"/><Relationship Id="rId9" Type="http://schemas.openxmlformats.org/officeDocument/2006/relationships/image" Target="../media/image7.png"/><Relationship Id="rId14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16</xdr:row>
      <xdr:rowOff>32440</xdr:rowOff>
    </xdr:from>
    <xdr:to>
      <xdr:col>5</xdr:col>
      <xdr:colOff>590550</xdr:colOff>
      <xdr:row>16</xdr:row>
      <xdr:rowOff>247649</xdr:rowOff>
    </xdr:to>
    <xdr:sp macro="" textlink="">
      <xdr:nvSpPr>
        <xdr:cNvPr id="3" name="Rectangle 2"/>
        <xdr:cNvSpPr/>
      </xdr:nvSpPr>
      <xdr:spPr>
        <a:xfrm>
          <a:off x="38099" y="3461440"/>
          <a:ext cx="4381501" cy="215209"/>
        </a:xfrm>
        <a:prstGeom prst="rect">
          <a:avLst/>
        </a:prstGeom>
        <a:noFill/>
        <a:ln w="6350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0</xdr:col>
      <xdr:colOff>38100</xdr:colOff>
      <xdr:row>3</xdr:row>
      <xdr:rowOff>19051</xdr:rowOff>
    </xdr:from>
    <xdr:to>
      <xdr:col>2</xdr:col>
      <xdr:colOff>710100</xdr:colOff>
      <xdr:row>14</xdr:row>
      <xdr:rowOff>180975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19050</xdr:colOff>
          <xdr:row>3</xdr:row>
          <xdr:rowOff>66674</xdr:rowOff>
        </xdr:from>
        <xdr:to>
          <xdr:col>7</xdr:col>
          <xdr:colOff>771525</xdr:colOff>
          <xdr:row>14</xdr:row>
          <xdr:rowOff>142875</xdr:rowOff>
        </xdr:to>
        <xdr:pic>
          <xdr:nvPicPr>
            <xdr:cNvPr id="7" name="Image 6"/>
            <xdr:cNvPicPr>
              <a:picLocks noChangeAspect="1" noChangeArrowheads="1"/>
              <a:extLst>
                <a:ext uri="{84589F7E-364E-4C9E-8A38-B11213B215E9}">
                  <a14:cameraTool cellRange="Objectifs!$J$5:$M$14" spid="_x0000_s122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067050" y="733424"/>
              <a:ext cx="3238500" cy="2171701"/>
            </a:xfrm>
            <a:prstGeom prst="roundRect">
              <a:avLst>
                <a:gd name="adj" fmla="val 4167"/>
              </a:avLst>
            </a:prstGeom>
            <a:solidFill>
              <a:srgbClr val="FFFFFF"/>
            </a:solidFill>
            <a:ln w="76200" cap="sq">
              <a:solidFill>
                <a:srgbClr val="EAEAEA"/>
              </a:solidFill>
              <a:miter lim="800000"/>
            </a:ln>
            <a:effectLst>
              <a:reflection blurRad="12700" stA="33000" endPos="28000" dist="5000" dir="5400000" sy="-100000" algn="bl" rotWithShape="0"/>
            </a:effectLst>
            <a:scene3d>
              <a:camera prst="orthographicFront"/>
              <a:lightRig rig="threePt" dir="t">
                <a:rot lat="0" lon="0" rev="2700000"/>
              </a:lightRig>
            </a:scene3d>
            <a:sp3d contourW="6350">
              <a:bevelT h="38100"/>
              <a:contourClr>
                <a:srgbClr val="C0C0C0"/>
              </a:contourClr>
            </a:sp3d>
          </xdr:spPr>
        </xdr:pic>
        <xdr:clientData/>
      </xdr:twoCellAnchor>
    </mc:Choice>
    <mc:Fallback/>
  </mc:AlternateContent>
  <xdr:twoCellAnchor editAs="oneCell">
    <xdr:from>
      <xdr:col>7</xdr:col>
      <xdr:colOff>28575</xdr:colOff>
      <xdr:row>17</xdr:row>
      <xdr:rowOff>28575</xdr:rowOff>
    </xdr:from>
    <xdr:to>
      <xdr:col>12</xdr:col>
      <xdr:colOff>595230</xdr:colOff>
      <xdr:row>32</xdr:row>
      <xdr:rowOff>39450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47625</xdr:colOff>
      <xdr:row>17</xdr:row>
      <xdr:rowOff>28575</xdr:rowOff>
    </xdr:from>
    <xdr:to>
      <xdr:col>5</xdr:col>
      <xdr:colOff>574575</xdr:colOff>
      <xdr:row>32</xdr:row>
      <xdr:rowOff>39450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752475</xdr:colOff>
      <xdr:row>16</xdr:row>
      <xdr:rowOff>47625</xdr:rowOff>
    </xdr:from>
    <xdr:to>
      <xdr:col>8</xdr:col>
      <xdr:colOff>123825</xdr:colOff>
      <xdr:row>16</xdr:row>
      <xdr:rowOff>200025</xdr:rowOff>
    </xdr:to>
    <xdr:sp macro="" textlink="">
      <xdr:nvSpPr>
        <xdr:cNvPr id="4" name="Étoile à 5 branches 3"/>
        <xdr:cNvSpPr/>
      </xdr:nvSpPr>
      <xdr:spPr>
        <a:xfrm>
          <a:off x="6286500" y="3095625"/>
          <a:ext cx="152400" cy="152400"/>
        </a:xfrm>
        <a:prstGeom prst="star5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10</xdr:col>
      <xdr:colOff>85725</xdr:colOff>
      <xdr:row>16</xdr:row>
      <xdr:rowOff>57150</xdr:rowOff>
    </xdr:from>
    <xdr:to>
      <xdr:col>10</xdr:col>
      <xdr:colOff>238125</xdr:colOff>
      <xdr:row>16</xdr:row>
      <xdr:rowOff>209550</xdr:rowOff>
    </xdr:to>
    <xdr:sp macro="" textlink="">
      <xdr:nvSpPr>
        <xdr:cNvPr id="18" name="Étoile à 5 branches 17"/>
        <xdr:cNvSpPr/>
      </xdr:nvSpPr>
      <xdr:spPr>
        <a:xfrm>
          <a:off x="7839075" y="3105150"/>
          <a:ext cx="152400" cy="152400"/>
        </a:xfrm>
        <a:prstGeom prst="star5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0</xdr:colOff>
      <xdr:row>4</xdr:row>
      <xdr:rowOff>0</xdr:rowOff>
    </xdr:from>
    <xdr:to>
      <xdr:col>13</xdr:col>
      <xdr:colOff>28575</xdr:colOff>
      <xdr:row>21</xdr:row>
      <xdr:rowOff>9525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0.37134</cdr:x>
      <cdr:y>0.28143</cdr:y>
    </cdr:from>
    <cdr:to>
      <cdr:x>0.62215</cdr:x>
      <cdr:y>0.50292</cdr:y>
    </cdr:to>
    <cdr:sp macro="" textlink="Objectifs!$D$11">
      <cdr:nvSpPr>
        <cdr:cNvPr id="2" name="Étoile à 7 branches 1"/>
        <cdr:cNvSpPr/>
      </cdr:nvSpPr>
      <cdr:spPr>
        <a:xfrm xmlns:a="http://schemas.openxmlformats.org/drawingml/2006/main">
          <a:off x="1160140" y="916785"/>
          <a:ext cx="783581" cy="721515"/>
        </a:xfrm>
        <a:prstGeom xmlns:a="http://schemas.openxmlformats.org/drawingml/2006/main" prst="star7">
          <a:avLst/>
        </a:prstGeom>
      </cdr:spPr>
      <cdr:style>
        <a:lnRef xmlns:a="http://schemas.openxmlformats.org/drawingml/2006/main" idx="0">
          <a:schemeClr val="accent3"/>
        </a:lnRef>
        <a:fillRef xmlns:a="http://schemas.openxmlformats.org/drawingml/2006/main" idx="3">
          <a:schemeClr val="accent3"/>
        </a:fillRef>
        <a:effectRef xmlns:a="http://schemas.openxmlformats.org/drawingml/2006/main" idx="3">
          <a:schemeClr val="accent3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72000" rIns="0" bIns="0" anchor="ctr"/>
        <a:lstStyle xmlns:a="http://schemas.openxmlformats.org/drawingml/2006/main"/>
        <a:p xmlns:a="http://schemas.openxmlformats.org/drawingml/2006/main">
          <a:pPr algn="ctr"/>
          <a:fld id="{358E91DF-D420-48CC-9022-C0F302B8FC47}" type="TxLink">
            <a:rPr lang="en-US" sz="1100" b="1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2705098</xdr:colOff>
      <xdr:row>18</xdr:row>
      <xdr:rowOff>9525</xdr:rowOff>
    </xdr:from>
    <xdr:to>
      <xdr:col>11</xdr:col>
      <xdr:colOff>767398</xdr:colOff>
      <xdr:row>49</xdr:row>
      <xdr:rowOff>29850</xdr:rowOff>
    </xdr:to>
    <xdr:graphicFrame macro="">
      <xdr:nvGraphicFramePr>
        <xdr:cNvPr id="4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69054</xdr:colOff>
      <xdr:row>2</xdr:row>
      <xdr:rowOff>17859</xdr:rowOff>
    </xdr:from>
    <xdr:to>
      <xdr:col>1</xdr:col>
      <xdr:colOff>658938</xdr:colOff>
      <xdr:row>4</xdr:row>
      <xdr:rowOff>176859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923" b="94231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b="11806"/>
        <a:stretch/>
      </xdr:blipFill>
      <xdr:spPr>
        <a:xfrm>
          <a:off x="831054" y="398859"/>
          <a:ext cx="589884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42809</xdr:colOff>
      <xdr:row>5</xdr:row>
      <xdr:rowOff>18999</xdr:rowOff>
    </xdr:from>
    <xdr:to>
      <xdr:col>1</xdr:col>
      <xdr:colOff>702144</xdr:colOff>
      <xdr:row>7</xdr:row>
      <xdr:rowOff>177999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105" b="100000" l="0" r="100000">
                      <a14:foregroundMark x1="32579" y1="12707" x2="32579" y2="12707"/>
                      <a14:foregroundMark x1="17195" y1="34807" x2="17195" y2="34807"/>
                      <a14:foregroundMark x1="41176" y1="35359" x2="41176" y2="35359"/>
                      <a14:foregroundMark x1="20362" y1="46409" x2="20362" y2="46409"/>
                      <a14:foregroundMark x1="21267" y1="60221" x2="21267" y2="60221"/>
                      <a14:foregroundMark x1="32579" y1="78453" x2="32579" y2="7845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809" y="971499"/>
          <a:ext cx="65933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8</xdr:row>
      <xdr:rowOff>16565</xdr:rowOff>
    </xdr:from>
    <xdr:to>
      <xdr:col>1</xdr:col>
      <xdr:colOff>643532</xdr:colOff>
      <xdr:row>10</xdr:row>
      <xdr:rowOff>175565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ackgroundRemoval t="769" b="100000" l="0" r="100000">
                      <a14:foregroundMark x1="34615" y1="36154" x2="34615" y2="36154"/>
                      <a14:foregroundMark x1="35385" y1="76154" x2="35385" y2="76154"/>
                      <a14:foregroundMark x1="30000" y1="81538" x2="30000" y2="8153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15405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91110</xdr:colOff>
      <xdr:row>20</xdr:row>
      <xdr:rowOff>20708</xdr:rowOff>
    </xdr:from>
    <xdr:to>
      <xdr:col>1</xdr:col>
      <xdr:colOff>600722</xdr:colOff>
      <xdr:row>22</xdr:row>
      <xdr:rowOff>179708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962" b="98077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110" y="2687708"/>
          <a:ext cx="509612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20708</xdr:colOff>
      <xdr:row>17</xdr:row>
      <xdr:rowOff>12424</xdr:rowOff>
    </xdr:from>
    <xdr:to>
      <xdr:col>1</xdr:col>
      <xdr:colOff>735081</xdr:colOff>
      <xdr:row>19</xdr:row>
      <xdr:rowOff>171424</xdr:rowOff>
    </xdr:to>
    <xdr:pic>
      <xdr:nvPicPr>
        <xdr:cNvPr id="6" name="Image 5"/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BEBA8EAE-BF5A-486C-A8C5-ECC9F3942E4B}">
              <a14:imgProps xmlns:a14="http://schemas.microsoft.com/office/drawing/2010/main">
                <a14:imgLayer r:embed="rId10">
                  <a14:imgEffect>
                    <a14:backgroundRemoval t="962" b="100000" l="0" r="84663">
                      <a14:foregroundMark x1="14724" y1="27885" x2="14724" y2="27885"/>
                      <a14:foregroundMark x1="22086" y1="29808" x2="22086" y2="29808"/>
                      <a14:foregroundMark x1="34969" y1="31731" x2="34969" y2="31731"/>
                      <a14:foregroundMark x1="46012" y1="25962" x2="46012" y2="25962"/>
                      <a14:foregroundMark x1="38650" y1="72115" x2="38650" y2="72115"/>
                      <a14:foregroundMark x1="20859" y1="71154" x2="20859" y2="71154"/>
                      <a14:foregroundMark x1="8589" y1="72115" x2="8589" y2="7211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r="15492"/>
        <a:stretch/>
      </xdr:blipFill>
      <xdr:spPr>
        <a:xfrm>
          <a:off x="782708" y="2107924"/>
          <a:ext cx="714373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57566</xdr:colOff>
      <xdr:row>23</xdr:row>
      <xdr:rowOff>126724</xdr:rowOff>
    </xdr:from>
    <xdr:to>
      <xdr:col>2</xdr:col>
      <xdr:colOff>3627</xdr:colOff>
      <xdr:row>26</xdr:row>
      <xdr:rowOff>95224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566" y="4508224"/>
          <a:ext cx="708061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170207</xdr:colOff>
      <xdr:row>11</xdr:row>
      <xdr:rowOff>7040</xdr:rowOff>
    </xdr:from>
    <xdr:to>
      <xdr:col>1</xdr:col>
      <xdr:colOff>710207</xdr:colOff>
      <xdr:row>13</xdr:row>
      <xdr:rowOff>166040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BEBA8EAE-BF5A-486C-A8C5-ECC9F3942E4B}">
              <a14:imgProps xmlns:a14="http://schemas.microsoft.com/office/drawing/2010/main">
                <a14:imgLayer r:embed="rId13">
                  <a14:imgEffect>
                    <a14:backgroundRemoval t="889" b="99556" l="0" r="100000">
                      <a14:foregroundMark x1="49778" y1="82667" x2="49778" y2="82667"/>
                      <a14:foregroundMark x1="52889" y1="87556" x2="52889" y2="87556"/>
                      <a14:foregroundMark x1="46667" y1="86667" x2="46667" y2="86667"/>
                      <a14:foregroundMark x1="47556" y1="51556" x2="47556" y2="51556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2207" y="2102540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170208</xdr:colOff>
      <xdr:row>14</xdr:row>
      <xdr:rowOff>15323</xdr:rowOff>
    </xdr:from>
    <xdr:to>
      <xdr:col>1</xdr:col>
      <xdr:colOff>692013</xdr:colOff>
      <xdr:row>16</xdr:row>
      <xdr:rowOff>174323</xdr:rowOff>
    </xdr:to>
    <xdr:pic>
      <xdr:nvPicPr>
        <xdr:cNvPr id="9" name="Image 8"/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962" b="100000" l="0" r="94393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-1" r="6337"/>
        <a:stretch/>
      </xdr:blipFill>
      <xdr:spPr>
        <a:xfrm>
          <a:off x="932208" y="2682323"/>
          <a:ext cx="52180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jean croteau" refreshedDate="42084.620694212965" createdVersion="5" refreshedVersion="5" minRefreshableVersion="3" recordCount="31">
  <cacheSource type="worksheet">
    <worksheetSource name="D_Ventes"/>
  </cacheSource>
  <cacheFields count="3">
    <cacheField name="Prénom" numFmtId="0">
      <sharedItems containsBlank="1" count="13">
        <s v="Christine"/>
        <s v="France"/>
        <s v="Ginette"/>
        <s v="Jean"/>
        <s v="Julie"/>
        <s v="Marie"/>
        <s v="Gaétan"/>
        <s v="Michel"/>
        <s v="Philippe"/>
        <s v="William"/>
        <m/>
        <s v="Philipe" u="1"/>
        <s v="X" u="1"/>
      </sharedItems>
    </cacheField>
    <cacheField name="Date" numFmtId="165">
      <sharedItems containsNonDate="0" containsDate="1" containsString="0" containsBlank="1" minDate="2014-01-31T00:00:00" maxDate="2014-04-01T00:00:00" count="4">
        <d v="2014-01-31T00:00:00"/>
        <d v="2014-02-28T00:00:00"/>
        <d v="2014-03-31T00:00:00"/>
        <m/>
      </sharedItems>
      <fieldGroup base="1">
        <rangePr groupBy="months" startDate="2014-01-31T00:00:00" endDate="2014-04-01T00:00:00"/>
        <groupItems count="14">
          <s v="(vide)"/>
          <s v="janv"/>
          <s v="févr"/>
          <s v="mars"/>
          <s v="avr"/>
          <s v="mai"/>
          <s v="juin"/>
          <s v="juil"/>
          <s v="août"/>
          <s v="sept"/>
          <s v="oct"/>
          <s v="nov"/>
          <s v="déc"/>
          <s v="&gt;01-04-14"/>
        </groupItems>
      </fieldGroup>
    </cacheField>
    <cacheField name="Vente" numFmtId="164">
      <sharedItems containsString="0" containsBlank="1" containsNumber="1" containsInteger="1" minValue="3000" maxValue="18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rejean croteau" refreshedDate="42084.652822337965" createdVersion="5" refreshedVersion="5" minRefreshableVersion="3" recordCount="30">
  <cacheSource type="worksheet">
    <worksheetSource ref="A1:E31" sheet="Donnees"/>
  </cacheSource>
  <cacheFields count="5">
    <cacheField name="Prénom" numFmtId="0">
      <sharedItems count="10">
        <s v="Christine"/>
        <s v="France"/>
        <s v="Ginette"/>
        <s v="Jean"/>
        <s v="Julie"/>
        <s v="Marie"/>
        <s v="Gaétan"/>
        <s v="Michel"/>
        <s v="Philippe"/>
        <s v="William"/>
      </sharedItems>
    </cacheField>
    <cacheField name="Date" numFmtId="165">
      <sharedItems containsSemiMixedTypes="0" containsNonDate="0" containsDate="1" containsString="0" minDate="2014-01-31T00:00:00" maxDate="2014-04-01T00:00:00"/>
    </cacheField>
    <cacheField name="Vente" numFmtId="164">
      <sharedItems containsSemiMixedTypes="0" containsString="0" containsNumber="1" containsInteger="1" minValue="3000" maxValue="18000"/>
    </cacheField>
    <cacheField name="Mois P" numFmtId="165">
      <sharedItems containsSemiMixedTypes="0" containsNonDate="0" containsDate="1" containsString="0" minDate="2014-01-31T00:00:00" maxDate="2014-04-01T00:00:00" count="3">
        <d v="2014-01-31T00:00:00"/>
        <d v="2014-02-28T00:00:00"/>
        <d v="2014-03-31T00:00:00"/>
      </sharedItems>
    </cacheField>
    <cacheField name="Vente année précédente" numFmtId="0">
      <sharedItems containsSemiMixedTypes="0" containsString="0" containsNumber="1" containsInteger="1" minValue="3100" maxValue="196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n v="15000"/>
  </r>
  <r>
    <x v="1"/>
    <x v="0"/>
    <n v="12500"/>
  </r>
  <r>
    <x v="2"/>
    <x v="0"/>
    <n v="11000"/>
  </r>
  <r>
    <x v="3"/>
    <x v="0"/>
    <n v="7000"/>
  </r>
  <r>
    <x v="4"/>
    <x v="0"/>
    <n v="13000"/>
  </r>
  <r>
    <x v="5"/>
    <x v="0"/>
    <n v="10500"/>
  </r>
  <r>
    <x v="6"/>
    <x v="0"/>
    <n v="5000"/>
  </r>
  <r>
    <x v="7"/>
    <x v="0"/>
    <n v="16000"/>
  </r>
  <r>
    <x v="8"/>
    <x v="0"/>
    <n v="10000"/>
  </r>
  <r>
    <x v="9"/>
    <x v="0"/>
    <n v="10000"/>
  </r>
  <r>
    <x v="0"/>
    <x v="1"/>
    <n v="7000"/>
  </r>
  <r>
    <x v="1"/>
    <x v="1"/>
    <n v="8500"/>
  </r>
  <r>
    <x v="2"/>
    <x v="1"/>
    <n v="11500"/>
  </r>
  <r>
    <x v="3"/>
    <x v="1"/>
    <n v="12000"/>
  </r>
  <r>
    <x v="4"/>
    <x v="1"/>
    <n v="4000"/>
  </r>
  <r>
    <x v="5"/>
    <x v="1"/>
    <n v="11000"/>
  </r>
  <r>
    <x v="6"/>
    <x v="1"/>
    <n v="5200"/>
  </r>
  <r>
    <x v="7"/>
    <x v="1"/>
    <n v="17000"/>
  </r>
  <r>
    <x v="8"/>
    <x v="1"/>
    <n v="9800"/>
  </r>
  <r>
    <x v="9"/>
    <x v="1"/>
    <n v="15000"/>
  </r>
  <r>
    <x v="0"/>
    <x v="2"/>
    <n v="8500"/>
  </r>
  <r>
    <x v="1"/>
    <x v="2"/>
    <n v="14000"/>
  </r>
  <r>
    <x v="2"/>
    <x v="2"/>
    <n v="14000"/>
  </r>
  <r>
    <x v="3"/>
    <x v="2"/>
    <n v="18000"/>
  </r>
  <r>
    <x v="4"/>
    <x v="2"/>
    <n v="3500"/>
  </r>
  <r>
    <x v="5"/>
    <x v="2"/>
    <n v="7000"/>
  </r>
  <r>
    <x v="6"/>
    <x v="2"/>
    <n v="3000"/>
  </r>
  <r>
    <x v="7"/>
    <x v="2"/>
    <n v="13000"/>
  </r>
  <r>
    <x v="8"/>
    <x v="2"/>
    <n v="12500"/>
  </r>
  <r>
    <x v="9"/>
    <x v="2"/>
    <n v="9500"/>
  </r>
  <r>
    <x v="10"/>
    <x v="3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0">
  <r>
    <x v="0"/>
    <d v="2014-01-31T00:00:00"/>
    <n v="15000"/>
    <x v="0"/>
    <n v="3100"/>
  </r>
  <r>
    <x v="1"/>
    <d v="2014-01-31T00:00:00"/>
    <n v="12500"/>
    <x v="0"/>
    <n v="13100"/>
  </r>
  <r>
    <x v="2"/>
    <d v="2014-01-31T00:00:00"/>
    <n v="11000"/>
    <x v="0"/>
    <n v="19000"/>
  </r>
  <r>
    <x v="3"/>
    <d v="2014-01-31T00:00:00"/>
    <n v="7000"/>
    <x v="0"/>
    <n v="5900"/>
  </r>
  <r>
    <x v="4"/>
    <d v="2014-01-31T00:00:00"/>
    <n v="13000"/>
    <x v="0"/>
    <n v="7700"/>
  </r>
  <r>
    <x v="5"/>
    <d v="2014-01-31T00:00:00"/>
    <n v="10500"/>
    <x v="0"/>
    <n v="16800"/>
  </r>
  <r>
    <x v="6"/>
    <d v="2014-01-31T00:00:00"/>
    <n v="5000"/>
    <x v="0"/>
    <n v="6700"/>
  </r>
  <r>
    <x v="7"/>
    <d v="2014-01-31T00:00:00"/>
    <n v="16000"/>
    <x v="0"/>
    <n v="17700"/>
  </r>
  <r>
    <x v="8"/>
    <d v="2014-01-31T00:00:00"/>
    <n v="10000"/>
    <x v="0"/>
    <n v="19600"/>
  </r>
  <r>
    <x v="9"/>
    <d v="2014-01-31T00:00:00"/>
    <n v="10000"/>
    <x v="0"/>
    <n v="5300"/>
  </r>
  <r>
    <x v="0"/>
    <d v="2014-02-28T00:00:00"/>
    <n v="7000"/>
    <x v="1"/>
    <n v="7500"/>
  </r>
  <r>
    <x v="1"/>
    <d v="2014-02-28T00:00:00"/>
    <n v="8500"/>
    <x v="1"/>
    <n v="6700"/>
  </r>
  <r>
    <x v="2"/>
    <d v="2014-02-28T00:00:00"/>
    <n v="11500"/>
    <x v="1"/>
    <n v="5500"/>
  </r>
  <r>
    <x v="3"/>
    <d v="2014-02-28T00:00:00"/>
    <n v="12000"/>
    <x v="1"/>
    <n v="9500"/>
  </r>
  <r>
    <x v="4"/>
    <d v="2014-02-28T00:00:00"/>
    <n v="4000"/>
    <x v="1"/>
    <n v="11100"/>
  </r>
  <r>
    <x v="5"/>
    <d v="2014-02-28T00:00:00"/>
    <n v="11000"/>
    <x v="1"/>
    <n v="13000"/>
  </r>
  <r>
    <x v="6"/>
    <d v="2014-02-28T00:00:00"/>
    <n v="5200"/>
    <x v="1"/>
    <n v="19500"/>
  </r>
  <r>
    <x v="7"/>
    <d v="2014-02-28T00:00:00"/>
    <n v="17000"/>
    <x v="1"/>
    <n v="10400"/>
  </r>
  <r>
    <x v="8"/>
    <d v="2014-02-28T00:00:00"/>
    <n v="9800"/>
    <x v="1"/>
    <n v="9500"/>
  </r>
  <r>
    <x v="9"/>
    <d v="2014-02-28T00:00:00"/>
    <n v="15000"/>
    <x v="1"/>
    <n v="7600"/>
  </r>
  <r>
    <x v="0"/>
    <d v="2014-03-31T00:00:00"/>
    <n v="8500"/>
    <x v="2"/>
    <n v="8500"/>
  </r>
  <r>
    <x v="1"/>
    <d v="2014-03-31T00:00:00"/>
    <n v="14000"/>
    <x v="2"/>
    <n v="11700"/>
  </r>
  <r>
    <x v="2"/>
    <d v="2014-03-31T00:00:00"/>
    <n v="14000"/>
    <x v="2"/>
    <n v="15900"/>
  </r>
  <r>
    <x v="3"/>
    <d v="2014-03-31T00:00:00"/>
    <n v="18000"/>
    <x v="2"/>
    <n v="13900"/>
  </r>
  <r>
    <x v="4"/>
    <d v="2014-03-31T00:00:00"/>
    <n v="3500"/>
    <x v="2"/>
    <n v="7700"/>
  </r>
  <r>
    <x v="5"/>
    <d v="2014-03-31T00:00:00"/>
    <n v="7000"/>
    <x v="2"/>
    <n v="8500"/>
  </r>
  <r>
    <x v="6"/>
    <d v="2014-03-31T00:00:00"/>
    <n v="3000"/>
    <x v="2"/>
    <n v="19400"/>
  </r>
  <r>
    <x v="7"/>
    <d v="2014-03-31T00:00:00"/>
    <n v="13000"/>
    <x v="2"/>
    <n v="4600"/>
  </r>
  <r>
    <x v="8"/>
    <d v="2014-03-31T00:00:00"/>
    <n v="12500"/>
    <x v="2"/>
    <n v="7000"/>
  </r>
  <r>
    <x v="9"/>
    <d v="2014-03-31T00:00:00"/>
    <n v="9500"/>
    <x v="2"/>
    <n v="10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eau croisé dynamique7" cacheId="7" applyNumberFormats="0" applyBorderFormats="0" applyFontFormats="0" applyPatternFormats="0" applyAlignmentFormats="0" applyWidthHeightFormats="1" dataCaption="Valeurs" updatedVersion="5" minRefreshableVersion="3" useAutoFormatting="1" rowGrandTotals="0" colGrandTotals="0" itemPrintTitles="1" createdVersion="5" indent="0" outline="1" outlineData="1" multipleFieldFilters="0" chartFormat="6" rowHeaderCaption="Prénoms" colHeaderCaption="Mois">
  <location ref="F5:I16" firstHeaderRow="1" firstDataRow="2" firstDataCol="1"/>
  <pivotFields count="3">
    <pivotField axis="axisRow" multipleItemSelectionAllowed="1" showAll="0" sortType="ascending">
      <items count="14">
        <item x="0"/>
        <item x="1"/>
        <item x="6"/>
        <item x="2"/>
        <item x="3"/>
        <item x="4"/>
        <item x="5"/>
        <item x="7"/>
        <item h="1" m="1" x="11"/>
        <item x="8"/>
        <item x="9"/>
        <item h="1" m="1" x="12"/>
        <item h="1" x="10"/>
        <item t="default"/>
      </items>
    </pivotField>
    <pivotField axis="axisCol" showAll="0">
      <items count="15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>
      <x v="10"/>
    </i>
  </rowItems>
  <colFields count="1">
    <field x="1"/>
  </colFields>
  <colItems count="3">
    <i>
      <x v="1"/>
    </i>
    <i>
      <x v="2"/>
    </i>
    <i>
      <x v="3"/>
    </i>
  </colItems>
  <dataFields count="1">
    <dataField name="Somme de Vente" fld="2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4" cacheId="8" applyNumberFormats="0" applyBorderFormats="0" applyFontFormats="0" applyPatternFormats="0" applyAlignmentFormats="0" applyWidthHeightFormats="1" dataCaption="Valeurs" updatedVersion="5" minRefreshableVersion="3" useAutoFormatting="1" rowGrandTotals="0" colGrandTotals="0" itemPrintTitles="1" createdVersion="5" indent="0" outline="1" outlineData="1" multipleFieldFilters="0">
  <location ref="F25:I36" firstHeaderRow="1" firstDataRow="2" firstDataCol="1"/>
  <pivotFields count="5">
    <pivotField axis="axisRow" showAll="0">
      <items count="11">
        <item x="0"/>
        <item x="1"/>
        <item x="6"/>
        <item x="2"/>
        <item x="3"/>
        <item x="4"/>
        <item x="5"/>
        <item x="7"/>
        <item x="8"/>
        <item x="9"/>
        <item t="default"/>
      </items>
    </pivotField>
    <pivotField numFmtId="165" showAll="0"/>
    <pivotField numFmtId="164" showAll="0"/>
    <pivotField axis="axisCol" numFmtId="165" showAll="0">
      <items count="4">
        <item x="0"/>
        <item x="1"/>
        <item x="2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Fields count="1">
    <field x="3"/>
  </colFields>
  <colItems count="3">
    <i>
      <x/>
    </i>
    <i>
      <x v="1"/>
    </i>
    <i>
      <x v="2"/>
    </i>
  </colItems>
  <dataFields count="1">
    <dataField name="Somme de Vente année précédent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>
    <pageSetUpPr fitToPage="1"/>
  </sheetPr>
  <dimension ref="A1:N33"/>
  <sheetViews>
    <sheetView tabSelected="1" zoomScaleNormal="100" workbookViewId="0">
      <selection activeCell="F18" sqref="F18"/>
    </sheetView>
  </sheetViews>
  <sheetFormatPr baseColWidth="10" defaultRowHeight="15" x14ac:dyDescent="0.25"/>
  <cols>
    <col min="1" max="4" width="11.42578125" style="136"/>
    <col min="5" max="6" width="11.7109375" style="136" customWidth="1"/>
    <col min="7" max="7" width="13.85546875" style="136" customWidth="1"/>
    <col min="8" max="8" width="11.7109375" style="136" customWidth="1"/>
    <col min="9" max="9" width="9.85546875" style="136" customWidth="1"/>
    <col min="10" max="12" width="11.7109375" style="136" customWidth="1"/>
    <col min="13" max="13" width="9.7109375" style="136" customWidth="1"/>
    <col min="14" max="14" width="2.7109375" style="136" customWidth="1"/>
    <col min="15" max="16384" width="11.42578125" style="136"/>
  </cols>
  <sheetData>
    <row r="1" spans="1:14" x14ac:dyDescent="0.25">
      <c r="A1" s="137"/>
      <c r="B1" s="137"/>
      <c r="C1" s="137"/>
      <c r="D1" s="140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ht="15.75" customHeight="1" x14ac:dyDescent="0.25">
      <c r="A2" s="161" t="s">
        <v>268</v>
      </c>
      <c r="B2" s="162"/>
      <c r="C2" s="163"/>
      <c r="D2" s="140"/>
      <c r="E2" s="170" t="s">
        <v>269</v>
      </c>
      <c r="F2" s="171"/>
      <c r="G2" s="171"/>
      <c r="H2" s="172"/>
      <c r="I2" s="137"/>
      <c r="J2" s="173" t="str">
        <f>A3</f>
        <v>Ginette</v>
      </c>
      <c r="K2" s="174"/>
      <c r="L2" s="174"/>
      <c r="M2" s="175"/>
      <c r="N2" s="137"/>
    </row>
    <row r="3" spans="1:14" ht="21.75" x14ac:dyDescent="0.35">
      <c r="A3" s="164" t="s">
        <v>3</v>
      </c>
      <c r="B3" s="165"/>
      <c r="C3" s="166"/>
      <c r="D3" s="140"/>
      <c r="E3" s="148"/>
      <c r="F3" s="149"/>
      <c r="G3" s="149"/>
      <c r="H3" s="150"/>
      <c r="I3" s="137"/>
      <c r="J3" s="176"/>
      <c r="K3" s="177"/>
      <c r="L3" s="177"/>
      <c r="M3" s="178"/>
      <c r="N3" s="137"/>
    </row>
    <row r="4" spans="1:14" ht="15" customHeight="1" x14ac:dyDescent="0.25">
      <c r="A4" s="137"/>
      <c r="B4" s="137"/>
      <c r="C4" s="137"/>
      <c r="D4" s="137"/>
      <c r="E4" s="137"/>
      <c r="F4" s="137"/>
      <c r="G4" s="137"/>
      <c r="H4" s="137"/>
      <c r="I4" s="137"/>
      <c r="J4" s="168" t="s">
        <v>141</v>
      </c>
      <c r="K4" s="169" t="str">
        <f>IF(C_Accueil&lt;4,"L",IF(C_Accueil&lt;4.5,"K","J"))</f>
        <v>K</v>
      </c>
      <c r="L4" s="168" t="s">
        <v>148</v>
      </c>
      <c r="M4" s="169" t="str">
        <f>IF(C_Sourire&lt;4,"L",IF(C_Sourire&lt;4.5,"K","J"))</f>
        <v>J</v>
      </c>
      <c r="N4" s="137"/>
    </row>
    <row r="5" spans="1:14" ht="15" customHeight="1" x14ac:dyDescent="0.25">
      <c r="A5" s="137"/>
      <c r="B5" s="137"/>
      <c r="C5" s="137"/>
      <c r="D5" s="137"/>
      <c r="E5" s="137"/>
      <c r="F5" s="137"/>
      <c r="G5" s="137"/>
      <c r="H5" s="137"/>
      <c r="I5" s="137"/>
      <c r="J5" s="168"/>
      <c r="K5" s="169"/>
      <c r="L5" s="168"/>
      <c r="M5" s="169"/>
      <c r="N5" s="137"/>
    </row>
    <row r="6" spans="1:14" ht="15" customHeight="1" x14ac:dyDescent="0.25">
      <c r="A6" s="137"/>
      <c r="B6" s="137"/>
      <c r="C6" s="137"/>
      <c r="D6" s="137"/>
      <c r="E6" s="137"/>
      <c r="F6" s="137"/>
      <c r="G6" s="137"/>
      <c r="H6" s="137"/>
      <c r="I6" s="137"/>
      <c r="J6" s="168"/>
      <c r="K6" s="169"/>
      <c r="L6" s="168"/>
      <c r="M6" s="169"/>
      <c r="N6" s="137"/>
    </row>
    <row r="7" spans="1:14" ht="15" customHeight="1" x14ac:dyDescent="0.25">
      <c r="A7" s="137"/>
      <c r="B7" s="137"/>
      <c r="C7" s="137"/>
      <c r="D7" s="137"/>
      <c r="E7" s="137"/>
      <c r="F7" s="137"/>
      <c r="G7" s="137"/>
      <c r="H7" s="137"/>
      <c r="I7" s="137"/>
      <c r="J7" s="168" t="s">
        <v>142</v>
      </c>
      <c r="K7" s="169" t="str">
        <f>IF(C_Ecoute&lt;4,"L",IF(C_Ecoute&lt;4.5,"K","J"))</f>
        <v>J</v>
      </c>
      <c r="L7" s="168" t="s">
        <v>144</v>
      </c>
      <c r="M7" s="169" t="str">
        <f>IF(C_Promotions&lt;4,"L",IF(C_Promotions&lt;4.5,"K","J"))</f>
        <v>J</v>
      </c>
      <c r="N7" s="137"/>
    </row>
    <row r="8" spans="1:14" ht="15" customHeight="1" x14ac:dyDescent="0.25">
      <c r="A8" s="137"/>
      <c r="B8" s="137"/>
      <c r="C8" s="137"/>
      <c r="D8" s="137"/>
      <c r="E8" s="137"/>
      <c r="F8" s="137"/>
      <c r="G8" s="137"/>
      <c r="H8" s="137"/>
      <c r="I8" s="137"/>
      <c r="J8" s="168"/>
      <c r="K8" s="169"/>
      <c r="L8" s="168"/>
      <c r="M8" s="169"/>
      <c r="N8" s="137"/>
    </row>
    <row r="9" spans="1:14" ht="15" customHeight="1" x14ac:dyDescent="0.25">
      <c r="A9" s="137"/>
      <c r="B9" s="137"/>
      <c r="C9" s="137"/>
      <c r="D9" s="137"/>
      <c r="E9" s="137"/>
      <c r="F9" s="137"/>
      <c r="G9" s="137"/>
      <c r="H9" s="137"/>
      <c r="I9" s="137"/>
      <c r="J9" s="168"/>
      <c r="K9" s="169"/>
      <c r="L9" s="168"/>
      <c r="M9" s="169"/>
      <c r="N9" s="137"/>
    </row>
    <row r="10" spans="1:14" ht="15" customHeight="1" x14ac:dyDescent="0.25">
      <c r="A10" s="137"/>
      <c r="B10" s="137"/>
      <c r="C10" s="137"/>
      <c r="D10" s="137"/>
      <c r="E10" s="137"/>
      <c r="F10" s="137"/>
      <c r="G10" s="137"/>
      <c r="H10" s="137"/>
      <c r="I10" s="137"/>
      <c r="J10" s="168" t="s">
        <v>143</v>
      </c>
      <c r="K10" s="169" t="str">
        <f>IF(C_Reponses&lt;4,"L",IF(C_Reponses&lt;4.5,"K","J"))</f>
        <v>J</v>
      </c>
      <c r="L10" s="168" t="s">
        <v>145</v>
      </c>
      <c r="M10" s="169" t="str">
        <f>IF(C_Garantie&lt;4,"L",IF(C_Garantie&lt;4.5,"K","J"))</f>
        <v>J</v>
      </c>
      <c r="N10" s="137"/>
    </row>
    <row r="11" spans="1:14" ht="15" customHeight="1" x14ac:dyDescent="0.25">
      <c r="A11" s="137"/>
      <c r="B11" s="137"/>
      <c r="C11" s="137"/>
      <c r="D11" s="137"/>
      <c r="E11" s="137"/>
      <c r="F11" s="137"/>
      <c r="G11" s="137"/>
      <c r="H11" s="137"/>
      <c r="I11" s="137"/>
      <c r="J11" s="168"/>
      <c r="K11" s="169"/>
      <c r="L11" s="168"/>
      <c r="M11" s="169"/>
      <c r="N11" s="137"/>
    </row>
    <row r="12" spans="1:14" ht="15" customHeight="1" x14ac:dyDescent="0.25">
      <c r="A12" s="137"/>
      <c r="B12" s="137"/>
      <c r="C12" s="137"/>
      <c r="D12" s="137"/>
      <c r="E12" s="137"/>
      <c r="F12" s="137"/>
      <c r="G12" s="137"/>
      <c r="H12" s="137"/>
      <c r="I12" s="137"/>
      <c r="J12" s="168"/>
      <c r="K12" s="169"/>
      <c r="L12" s="168"/>
      <c r="M12" s="169"/>
      <c r="N12" s="137"/>
    </row>
    <row r="13" spans="1:14" ht="15" customHeight="1" x14ac:dyDescent="0.25">
      <c r="A13" s="137"/>
      <c r="B13" s="137"/>
      <c r="C13" s="137"/>
      <c r="D13" s="137"/>
      <c r="E13" s="137"/>
      <c r="F13" s="137"/>
      <c r="G13" s="137"/>
      <c r="H13" s="137"/>
      <c r="I13" s="137"/>
      <c r="J13" s="168" t="s">
        <v>147</v>
      </c>
      <c r="K13" s="169" t="str">
        <f>IF(C_Patience&lt;4,"L",IF(C_Patience&lt;4.5,"K","J"))</f>
        <v>K</v>
      </c>
      <c r="L13" s="168" t="s">
        <v>146</v>
      </c>
      <c r="M13" s="169" t="str">
        <f>IF(C_Equipe&lt;4,"L",IF(C_Equipe&lt;4.5,"K","J"))</f>
        <v>L</v>
      </c>
      <c r="N13" s="137"/>
    </row>
    <row r="14" spans="1:14" ht="15" customHeight="1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68"/>
      <c r="K14" s="169"/>
      <c r="L14" s="168"/>
      <c r="M14" s="169"/>
      <c r="N14" s="137"/>
    </row>
    <row r="15" spans="1:14" s="138" customFormat="1" ht="15" customHeight="1" x14ac:dyDescent="0.25">
      <c r="A15" s="139"/>
      <c r="B15" s="139"/>
      <c r="C15" s="139"/>
      <c r="D15" s="139"/>
      <c r="E15" s="139"/>
      <c r="F15" s="139"/>
      <c r="G15" s="139"/>
      <c r="H15" s="139"/>
      <c r="I15" s="139"/>
      <c r="J15" s="168"/>
      <c r="K15" s="169"/>
      <c r="L15" s="168"/>
      <c r="M15" s="169"/>
      <c r="N15" s="139"/>
    </row>
    <row r="16" spans="1:14" ht="7.5" customHeight="1" x14ac:dyDescent="0.25">
      <c r="A16" s="137"/>
      <c r="B16" s="137"/>
      <c r="C16" s="137"/>
      <c r="D16" s="137"/>
      <c r="E16" s="139"/>
      <c r="F16" s="139"/>
      <c r="G16" s="137"/>
      <c r="H16" s="167"/>
      <c r="I16" s="167"/>
      <c r="J16" s="167"/>
      <c r="K16" s="167"/>
      <c r="L16" s="167"/>
      <c r="M16" s="167"/>
      <c r="N16" s="137"/>
    </row>
    <row r="17" spans="1:14" ht="20.100000000000001" customHeight="1" x14ac:dyDescent="0.25">
      <c r="A17" s="139"/>
      <c r="B17" s="139"/>
      <c r="C17" s="139"/>
      <c r="D17" s="139"/>
      <c r="E17" s="137"/>
      <c r="F17" s="137"/>
      <c r="G17" s="137"/>
      <c r="H17" s="151"/>
      <c r="I17" s="152"/>
      <c r="J17" s="152"/>
      <c r="K17" s="152"/>
      <c r="L17" s="152"/>
      <c r="M17" s="153"/>
      <c r="N17" s="137"/>
    </row>
    <row r="18" spans="1:14" x14ac:dyDescent="0.25">
      <c r="A18" s="137"/>
      <c r="B18" s="137"/>
      <c r="C18" s="137"/>
      <c r="D18" s="137"/>
      <c r="E18" s="137"/>
      <c r="F18" s="137"/>
      <c r="G18" s="139"/>
      <c r="H18" s="137"/>
      <c r="I18" s="137"/>
      <c r="J18" s="137"/>
      <c r="K18" s="137"/>
      <c r="L18" s="137"/>
      <c r="M18" s="137"/>
      <c r="N18" s="137"/>
    </row>
    <row r="19" spans="1:14" x14ac:dyDescent="0.25">
      <c r="A19" s="137"/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</row>
    <row r="20" spans="1:14" s="138" customFormat="1" ht="15" customHeight="1" x14ac:dyDescent="0.25">
      <c r="A20" s="137"/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9"/>
    </row>
    <row r="21" spans="1:14" x14ac:dyDescent="0.25">
      <c r="A21" s="137"/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</row>
    <row r="22" spans="1:14" x14ac:dyDescent="0.25">
      <c r="A22" s="137"/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</row>
    <row r="23" spans="1:14" x14ac:dyDescent="0.25">
      <c r="A23" s="137"/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</row>
    <row r="24" spans="1:14" ht="18.75" customHeight="1" x14ac:dyDescent="0.25">
      <c r="A24" s="137"/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</row>
    <row r="25" spans="1:14" x14ac:dyDescent="0.25">
      <c r="A25" s="137"/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</row>
    <row r="26" spans="1:14" x14ac:dyDescent="0.25">
      <c r="A26" s="137"/>
      <c r="B26" s="137"/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</row>
    <row r="27" spans="1:14" x14ac:dyDescent="0.25">
      <c r="A27" s="137"/>
      <c r="B27" s="137"/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</row>
    <row r="28" spans="1:14" x14ac:dyDescent="0.25">
      <c r="A28" s="137"/>
      <c r="B28" s="137"/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</row>
    <row r="29" spans="1:14" x14ac:dyDescent="0.25">
      <c r="A29" s="137"/>
      <c r="B29" s="137"/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</row>
    <row r="30" spans="1:14" x14ac:dyDescent="0.25">
      <c r="A30" s="137"/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</row>
    <row r="31" spans="1:14" x14ac:dyDescent="0.25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</row>
    <row r="32" spans="1:14" x14ac:dyDescent="0.25">
      <c r="A32" s="137"/>
      <c r="B32" s="137"/>
      <c r="C32" s="137"/>
      <c r="D32" s="137"/>
      <c r="E32" s="137"/>
      <c r="F32" s="137"/>
      <c r="G32" s="137"/>
      <c r="H32" s="137"/>
      <c r="I32" s="137"/>
      <c r="J32" s="137"/>
      <c r="K32" s="137"/>
      <c r="L32" s="137"/>
      <c r="M32" s="137"/>
      <c r="N32" s="137"/>
    </row>
    <row r="33" spans="1:14" x14ac:dyDescent="0.25">
      <c r="A33" s="137"/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</row>
  </sheetData>
  <mergeCells count="22">
    <mergeCell ref="L10:L12"/>
    <mergeCell ref="L13:L15"/>
    <mergeCell ref="K4:K6"/>
    <mergeCell ref="K7:K9"/>
    <mergeCell ref="K10:K12"/>
    <mergeCell ref="K13:K15"/>
    <mergeCell ref="A2:C2"/>
    <mergeCell ref="A3:C3"/>
    <mergeCell ref="H16:J16"/>
    <mergeCell ref="K16:M16"/>
    <mergeCell ref="J4:J6"/>
    <mergeCell ref="J7:J9"/>
    <mergeCell ref="J10:J12"/>
    <mergeCell ref="M4:M6"/>
    <mergeCell ref="M7:M9"/>
    <mergeCell ref="M10:M12"/>
    <mergeCell ref="M13:M15"/>
    <mergeCell ref="J13:J15"/>
    <mergeCell ref="L4:L6"/>
    <mergeCell ref="L7:L9"/>
    <mergeCell ref="E2:H2"/>
    <mergeCell ref="J2:M3"/>
  </mergeCells>
  <conditionalFormatting sqref="K4:K15 M4:M15">
    <cfRule type="cellIs" dxfId="2" priority="1" operator="equal">
      <formula>"L"</formula>
    </cfRule>
    <cfRule type="cellIs" dxfId="1" priority="2" operator="equal">
      <formula>"K"</formula>
    </cfRule>
    <cfRule type="cellIs" dxfId="0" priority="3" operator="equal">
      <formula>"J"</formula>
    </cfRule>
  </conditionalFormatting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X62"/>
  <sheetViews>
    <sheetView workbookViewId="0">
      <selection activeCell="K7" sqref="K7:K16"/>
    </sheetView>
  </sheetViews>
  <sheetFormatPr baseColWidth="10" defaultRowHeight="12.75" x14ac:dyDescent="0.2"/>
  <cols>
    <col min="1" max="1" width="19.7109375" style="2" bestFit="1" customWidth="1"/>
    <col min="2" max="4" width="11.42578125" style="2"/>
    <col min="5" max="5" width="4.140625" style="2" customWidth="1"/>
    <col min="6" max="6" width="20.42578125" style="2" customWidth="1"/>
    <col min="7" max="7" width="12.140625" style="2" customWidth="1"/>
    <col min="8" max="8" width="7" style="2" customWidth="1"/>
    <col min="9" max="9" width="9.7109375" style="2" customWidth="1"/>
    <col min="10" max="10" width="12.5703125" style="2" customWidth="1"/>
    <col min="11" max="20" width="11.42578125" style="2" customWidth="1"/>
    <col min="21" max="16384" width="11.42578125" style="2"/>
  </cols>
  <sheetData>
    <row r="1" spans="1:24" ht="15" x14ac:dyDescent="0.25">
      <c r="A1" s="118" t="s">
        <v>205</v>
      </c>
      <c r="B1" s="119">
        <f>COUNTA(L_Vendeurs)</f>
        <v>10</v>
      </c>
      <c r="C1" s="120"/>
      <c r="E1"/>
      <c r="F1" s="179" t="s">
        <v>16</v>
      </c>
      <c r="G1" s="179"/>
      <c r="H1" s="179"/>
      <c r="I1" s="179"/>
      <c r="J1"/>
    </row>
    <row r="2" spans="1:24" x14ac:dyDescent="0.2">
      <c r="A2" s="118" t="s">
        <v>206</v>
      </c>
      <c r="B2" s="2">
        <f>IF(OR(B1=0,B1=""),"",B1-1)</f>
        <v>9</v>
      </c>
      <c r="C2" s="120"/>
    </row>
    <row r="3" spans="1:24" ht="15" x14ac:dyDescent="0.25">
      <c r="B3" s="2">
        <f t="shared" ref="B3:B30" si="0">IF(OR(B2=0,B2=""),"",B2-1)</f>
        <v>8</v>
      </c>
      <c r="C3" s="120"/>
      <c r="F3"/>
      <c r="G3"/>
      <c r="J3" s="2" t="s">
        <v>244</v>
      </c>
      <c r="M3" s="2" t="s">
        <v>10</v>
      </c>
    </row>
    <row r="4" spans="1:24" ht="15" x14ac:dyDescent="0.25">
      <c r="B4" s="2">
        <f t="shared" si="0"/>
        <v>7</v>
      </c>
      <c r="C4" s="120"/>
      <c r="J4" t="s">
        <v>243</v>
      </c>
      <c r="K4" s="53"/>
      <c r="M4" s="2" t="s">
        <v>259</v>
      </c>
      <c r="N4" s="53"/>
    </row>
    <row r="5" spans="1:24" ht="15" x14ac:dyDescent="0.25">
      <c r="B5" s="2">
        <f t="shared" si="0"/>
        <v>6</v>
      </c>
      <c r="F5" s="8" t="s">
        <v>20</v>
      </c>
      <c r="G5" s="8" t="s">
        <v>19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ht="15" x14ac:dyDescent="0.25">
      <c r="B6" s="2">
        <f t="shared" si="0"/>
        <v>5</v>
      </c>
      <c r="F6" s="8" t="s">
        <v>18</v>
      </c>
      <c r="G6" t="s">
        <v>21</v>
      </c>
      <c r="H6" t="s">
        <v>22</v>
      </c>
      <c r="I6" t="s">
        <v>23</v>
      </c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 ht="15" x14ac:dyDescent="0.25">
      <c r="B7" s="2">
        <f t="shared" si="0"/>
        <v>4</v>
      </c>
      <c r="E7" s="2">
        <v>1</v>
      </c>
      <c r="F7" s="9" t="s">
        <v>1</v>
      </c>
      <c r="G7" s="7">
        <v>15000</v>
      </c>
      <c r="H7" s="7">
        <v>7000</v>
      </c>
      <c r="I7" s="7">
        <v>8500</v>
      </c>
      <c r="J7"/>
      <c r="K7" s="154">
        <f>SUM(G7:I7)</f>
        <v>30500</v>
      </c>
      <c r="L7" s="146" t="s">
        <v>309</v>
      </c>
      <c r="M7"/>
      <c r="N7"/>
      <c r="O7"/>
      <c r="P7"/>
      <c r="Q7"/>
      <c r="R7"/>
      <c r="S7"/>
      <c r="T7"/>
      <c r="U7"/>
      <c r="V7"/>
      <c r="W7"/>
      <c r="X7"/>
    </row>
    <row r="8" spans="1:24" ht="15" x14ac:dyDescent="0.25">
      <c r="B8" s="2">
        <f t="shared" si="0"/>
        <v>3</v>
      </c>
      <c r="E8" s="2">
        <v>2</v>
      </c>
      <c r="F8" s="9" t="s">
        <v>2</v>
      </c>
      <c r="G8" s="7">
        <v>12500</v>
      </c>
      <c r="H8" s="7">
        <v>8500</v>
      </c>
      <c r="I8" s="7">
        <v>14000</v>
      </c>
      <c r="J8"/>
      <c r="K8" s="154">
        <f t="shared" ref="K8:K16" si="1">SUM(G8:I8)</f>
        <v>35000</v>
      </c>
      <c r="L8"/>
      <c r="M8"/>
      <c r="N8"/>
      <c r="O8"/>
      <c r="P8"/>
      <c r="Q8"/>
      <c r="R8"/>
      <c r="S8"/>
      <c r="T8"/>
      <c r="U8"/>
      <c r="V8"/>
      <c r="W8"/>
      <c r="X8"/>
    </row>
    <row r="9" spans="1:24" ht="15" x14ac:dyDescent="0.25">
      <c r="B9" s="2">
        <f t="shared" si="0"/>
        <v>2</v>
      </c>
      <c r="E9" s="2">
        <v>3</v>
      </c>
      <c r="F9" s="9" t="s">
        <v>0</v>
      </c>
      <c r="G9" s="7">
        <v>5000</v>
      </c>
      <c r="H9" s="7">
        <v>5200</v>
      </c>
      <c r="I9" s="7">
        <v>3000</v>
      </c>
      <c r="J9"/>
      <c r="K9" s="154">
        <f t="shared" si="1"/>
        <v>13200</v>
      </c>
      <c r="L9"/>
      <c r="M9"/>
      <c r="N9"/>
      <c r="O9"/>
      <c r="P9"/>
      <c r="Q9"/>
      <c r="R9"/>
      <c r="S9"/>
      <c r="T9"/>
      <c r="U9"/>
      <c r="V9"/>
      <c r="W9"/>
      <c r="X9"/>
    </row>
    <row r="10" spans="1:24" ht="15" x14ac:dyDescent="0.25">
      <c r="B10" s="2">
        <f t="shared" si="0"/>
        <v>1</v>
      </c>
      <c r="E10" s="2">
        <v>4</v>
      </c>
      <c r="F10" s="9" t="s">
        <v>3</v>
      </c>
      <c r="G10" s="7">
        <v>11000</v>
      </c>
      <c r="H10" s="7">
        <v>11500</v>
      </c>
      <c r="I10" s="7">
        <v>14000</v>
      </c>
      <c r="J10"/>
      <c r="K10" s="154">
        <f t="shared" si="1"/>
        <v>36500</v>
      </c>
      <c r="L10"/>
      <c r="M10"/>
      <c r="N10"/>
      <c r="O10"/>
      <c r="P10"/>
      <c r="Q10"/>
      <c r="R10"/>
      <c r="S10"/>
      <c r="T10"/>
      <c r="U10"/>
      <c r="V10"/>
      <c r="W10"/>
      <c r="X10"/>
    </row>
    <row r="11" spans="1:24" ht="15" x14ac:dyDescent="0.25">
      <c r="B11" s="2">
        <f t="shared" si="0"/>
        <v>0</v>
      </c>
      <c r="E11" s="2">
        <v>5</v>
      </c>
      <c r="F11" s="9" t="s">
        <v>9</v>
      </c>
      <c r="G11" s="7">
        <v>7000</v>
      </c>
      <c r="H11" s="7">
        <v>12000</v>
      </c>
      <c r="I11" s="7">
        <v>18000</v>
      </c>
      <c r="J11"/>
      <c r="K11" s="154">
        <f t="shared" si="1"/>
        <v>37000</v>
      </c>
      <c r="L11"/>
      <c r="M11"/>
      <c r="N11"/>
      <c r="O11"/>
      <c r="P11"/>
      <c r="Q11"/>
      <c r="R11"/>
      <c r="S11"/>
      <c r="T11"/>
      <c r="U11"/>
      <c r="V11"/>
      <c r="W11"/>
      <c r="X11"/>
    </row>
    <row r="12" spans="1:24" ht="15" x14ac:dyDescent="0.25">
      <c r="B12" s="2" t="str">
        <f t="shared" si="0"/>
        <v/>
      </c>
      <c r="E12" s="2">
        <v>6</v>
      </c>
      <c r="F12" s="9" t="s">
        <v>4</v>
      </c>
      <c r="G12" s="7">
        <v>13000</v>
      </c>
      <c r="H12" s="7">
        <v>4000</v>
      </c>
      <c r="I12" s="7">
        <v>3500</v>
      </c>
      <c r="J12"/>
      <c r="K12" s="154">
        <f t="shared" si="1"/>
        <v>20500</v>
      </c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1:24" ht="15" x14ac:dyDescent="0.25">
      <c r="B13" s="2" t="str">
        <f t="shared" si="0"/>
        <v/>
      </c>
      <c r="E13" s="2">
        <v>7</v>
      </c>
      <c r="F13" s="9" t="s">
        <v>5</v>
      </c>
      <c r="G13" s="7">
        <v>10500</v>
      </c>
      <c r="H13" s="7">
        <v>11000</v>
      </c>
      <c r="I13" s="7">
        <v>7000</v>
      </c>
      <c r="J13"/>
      <c r="K13" s="154">
        <f t="shared" si="1"/>
        <v>28500</v>
      </c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1:24" ht="15" x14ac:dyDescent="0.25">
      <c r="B14" s="2" t="str">
        <f t="shared" si="0"/>
        <v/>
      </c>
      <c r="E14" s="2">
        <v>8</v>
      </c>
      <c r="F14" s="9" t="s">
        <v>6</v>
      </c>
      <c r="G14" s="7">
        <v>16000</v>
      </c>
      <c r="H14" s="7">
        <v>17000</v>
      </c>
      <c r="I14" s="7">
        <v>13000</v>
      </c>
      <c r="J14"/>
      <c r="K14" s="154">
        <f t="shared" si="1"/>
        <v>46000</v>
      </c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24" ht="15" x14ac:dyDescent="0.25">
      <c r="B15" s="2" t="str">
        <f t="shared" si="0"/>
        <v/>
      </c>
      <c r="E15" s="2">
        <v>9</v>
      </c>
      <c r="F15" s="9" t="s">
        <v>235</v>
      </c>
      <c r="G15" s="7">
        <v>10000</v>
      </c>
      <c r="H15" s="7">
        <v>9800</v>
      </c>
      <c r="I15" s="7">
        <v>12500</v>
      </c>
      <c r="J15"/>
      <c r="K15" s="154">
        <f t="shared" si="1"/>
        <v>32300</v>
      </c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1:24" ht="15" x14ac:dyDescent="0.25">
      <c r="B16" s="2" t="str">
        <f t="shared" si="0"/>
        <v/>
      </c>
      <c r="E16" s="2">
        <v>10</v>
      </c>
      <c r="F16" s="9" t="s">
        <v>8</v>
      </c>
      <c r="G16" s="7">
        <v>10000</v>
      </c>
      <c r="H16" s="7">
        <v>15000</v>
      </c>
      <c r="I16" s="7">
        <v>9500</v>
      </c>
      <c r="J16"/>
      <c r="K16" s="154">
        <f t="shared" si="1"/>
        <v>34500</v>
      </c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ht="15" x14ac:dyDescent="0.25">
      <c r="B17" s="2" t="str">
        <f t="shared" si="0"/>
        <v/>
      </c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ht="15" x14ac:dyDescent="0.25">
      <c r="B18" s="2" t="str">
        <f t="shared" si="0"/>
        <v/>
      </c>
      <c r="F18"/>
      <c r="G18">
        <f>SUM(G7:G16)</f>
        <v>110000</v>
      </c>
      <c r="H18">
        <f t="shared" ref="H18:I18" si="2">SUM(H7:H16)</f>
        <v>101000</v>
      </c>
      <c r="I18">
        <f t="shared" si="2"/>
        <v>103000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ht="15" x14ac:dyDescent="0.25">
      <c r="B19" s="2" t="str">
        <f t="shared" si="0"/>
        <v/>
      </c>
      <c r="F19"/>
      <c r="G19"/>
      <c r="H19"/>
      <c r="O19"/>
      <c r="P19"/>
      <c r="Q19"/>
      <c r="R19"/>
      <c r="S19"/>
      <c r="T19"/>
      <c r="U19"/>
      <c r="V19"/>
      <c r="W19"/>
      <c r="X19"/>
    </row>
    <row r="20" spans="2:24" ht="15" x14ac:dyDescent="0.25">
      <c r="B20" s="2" t="str">
        <f t="shared" si="0"/>
        <v/>
      </c>
      <c r="F20"/>
      <c r="G20"/>
      <c r="H20"/>
      <c r="O20"/>
      <c r="P20"/>
      <c r="Q20"/>
      <c r="R20"/>
      <c r="S20"/>
      <c r="T20"/>
      <c r="U20"/>
      <c r="V20"/>
      <c r="W20"/>
      <c r="X20"/>
    </row>
    <row r="21" spans="2:24" ht="15" x14ac:dyDescent="0.25">
      <c r="B21" s="2" t="str">
        <f t="shared" si="0"/>
        <v/>
      </c>
      <c r="F21"/>
      <c r="G21"/>
      <c r="H21"/>
      <c r="O21"/>
      <c r="P21"/>
      <c r="Q21"/>
      <c r="R21"/>
      <c r="S21"/>
      <c r="T21"/>
      <c r="U21"/>
      <c r="V21"/>
      <c r="W21"/>
      <c r="X21"/>
    </row>
    <row r="22" spans="2:24" ht="15" x14ac:dyDescent="0.25">
      <c r="B22" s="2" t="str">
        <f t="shared" si="0"/>
        <v/>
      </c>
      <c r="F22"/>
      <c r="G22"/>
      <c r="H22"/>
      <c r="O22"/>
      <c r="P22"/>
      <c r="Q22"/>
      <c r="R22"/>
      <c r="S22"/>
      <c r="T22"/>
      <c r="U22"/>
      <c r="V22"/>
      <c r="W22"/>
      <c r="X22"/>
    </row>
    <row r="23" spans="2:24" ht="15" x14ac:dyDescent="0.25">
      <c r="B23" s="2" t="str">
        <f t="shared" si="0"/>
        <v/>
      </c>
      <c r="J23" s="2" t="s">
        <v>236</v>
      </c>
      <c r="O23"/>
      <c r="P23"/>
      <c r="Q23"/>
      <c r="R23"/>
      <c r="S23"/>
      <c r="T23"/>
      <c r="U23"/>
      <c r="V23"/>
      <c r="W23"/>
      <c r="X23"/>
    </row>
    <row r="24" spans="2:24" ht="15" x14ac:dyDescent="0.25">
      <c r="B24" s="2" t="str">
        <f t="shared" si="0"/>
        <v/>
      </c>
      <c r="E24"/>
      <c r="F24"/>
      <c r="G24"/>
      <c r="H24"/>
      <c r="I24"/>
      <c r="J24" t="s">
        <v>243</v>
      </c>
      <c r="K24" s="53"/>
      <c r="O24"/>
      <c r="P24"/>
      <c r="Q24"/>
      <c r="R24"/>
      <c r="S24"/>
      <c r="T24"/>
      <c r="U24"/>
      <c r="V24"/>
      <c r="W24"/>
      <c r="X24"/>
    </row>
    <row r="25" spans="2:24" ht="15" x14ac:dyDescent="0.25">
      <c r="B25" s="2" t="str">
        <f t="shared" si="0"/>
        <v/>
      </c>
      <c r="E25"/>
      <c r="F25" s="8" t="s">
        <v>240</v>
      </c>
      <c r="G25" s="8" t="s">
        <v>241</v>
      </c>
      <c r="H25"/>
      <c r="I25"/>
      <c r="J25"/>
      <c r="O25"/>
      <c r="P25"/>
      <c r="Q25"/>
      <c r="R25"/>
      <c r="S25"/>
      <c r="T25"/>
      <c r="U25"/>
      <c r="V25"/>
      <c r="W25"/>
      <c r="X25"/>
    </row>
    <row r="26" spans="2:24" ht="15" x14ac:dyDescent="0.25">
      <c r="B26" s="2" t="str">
        <f t="shared" si="0"/>
        <v/>
      </c>
      <c r="E26"/>
      <c r="F26" s="8" t="s">
        <v>242</v>
      </c>
      <c r="G26" s="133">
        <v>41670</v>
      </c>
      <c r="H26" s="133">
        <v>41698</v>
      </c>
      <c r="I26" s="133">
        <v>41729</v>
      </c>
      <c r="J26"/>
      <c r="O26"/>
      <c r="P26"/>
      <c r="Q26"/>
      <c r="R26"/>
      <c r="S26"/>
      <c r="T26"/>
      <c r="U26"/>
      <c r="V26"/>
      <c r="W26"/>
      <c r="X26"/>
    </row>
    <row r="27" spans="2:24" ht="15" x14ac:dyDescent="0.25">
      <c r="B27" s="2" t="str">
        <f t="shared" si="0"/>
        <v/>
      </c>
      <c r="E27" s="2">
        <v>1</v>
      </c>
      <c r="F27" s="9" t="s">
        <v>1</v>
      </c>
      <c r="G27" s="7">
        <v>3100</v>
      </c>
      <c r="H27" s="7">
        <v>7500</v>
      </c>
      <c r="I27" s="7">
        <v>8500</v>
      </c>
      <c r="J27"/>
      <c r="K27" s="154">
        <f>SUM(G27:I27)</f>
        <v>19100</v>
      </c>
      <c r="L27" s="120" t="s">
        <v>310</v>
      </c>
      <c r="O27"/>
      <c r="P27"/>
      <c r="Q27"/>
      <c r="R27"/>
      <c r="S27"/>
      <c r="T27"/>
      <c r="U27"/>
      <c r="V27"/>
      <c r="W27"/>
      <c r="X27"/>
    </row>
    <row r="28" spans="2:24" ht="15" x14ac:dyDescent="0.25">
      <c r="B28" s="2" t="str">
        <f t="shared" si="0"/>
        <v/>
      </c>
      <c r="E28" s="2">
        <v>2</v>
      </c>
      <c r="F28" s="9" t="s">
        <v>2</v>
      </c>
      <c r="G28" s="7">
        <v>13100</v>
      </c>
      <c r="H28" s="7">
        <v>6700</v>
      </c>
      <c r="I28" s="7">
        <v>11700</v>
      </c>
      <c r="J28"/>
      <c r="K28" s="154">
        <f t="shared" ref="K28:K36" si="3">SUM(G28:I28)</f>
        <v>31500</v>
      </c>
      <c r="O28"/>
      <c r="P28"/>
      <c r="Q28"/>
      <c r="R28"/>
      <c r="S28"/>
      <c r="T28"/>
      <c r="U28"/>
      <c r="V28"/>
      <c r="W28"/>
      <c r="X28"/>
    </row>
    <row r="29" spans="2:24" ht="15" x14ac:dyDescent="0.25">
      <c r="B29" s="2" t="str">
        <f t="shared" si="0"/>
        <v/>
      </c>
      <c r="E29" s="2">
        <v>3</v>
      </c>
      <c r="F29" s="9" t="s">
        <v>0</v>
      </c>
      <c r="G29" s="7">
        <v>6700</v>
      </c>
      <c r="H29" s="7">
        <v>19500</v>
      </c>
      <c r="I29" s="7">
        <v>19400</v>
      </c>
      <c r="J29"/>
      <c r="K29" s="154">
        <f t="shared" si="3"/>
        <v>45600</v>
      </c>
    </row>
    <row r="30" spans="2:24" ht="15" x14ac:dyDescent="0.25">
      <c r="B30" s="2" t="str">
        <f t="shared" si="0"/>
        <v/>
      </c>
      <c r="C30" s="120"/>
      <c r="D30" s="120"/>
      <c r="E30" s="2">
        <v>4</v>
      </c>
      <c r="F30" s="9" t="s">
        <v>3</v>
      </c>
      <c r="G30" s="7">
        <v>19000</v>
      </c>
      <c r="H30" s="7">
        <v>5500</v>
      </c>
      <c r="I30" s="7">
        <v>15900</v>
      </c>
      <c r="J30"/>
      <c r="K30" s="154">
        <f t="shared" si="3"/>
        <v>40400</v>
      </c>
    </row>
    <row r="31" spans="2:24" ht="15" x14ac:dyDescent="0.25">
      <c r="E31" s="2">
        <v>5</v>
      </c>
      <c r="F31" s="9" t="s">
        <v>9</v>
      </c>
      <c r="G31" s="7">
        <v>5900</v>
      </c>
      <c r="H31" s="7">
        <v>9500</v>
      </c>
      <c r="I31" s="7">
        <v>13900</v>
      </c>
      <c r="J31"/>
      <c r="K31" s="154">
        <f t="shared" si="3"/>
        <v>29300</v>
      </c>
    </row>
    <row r="32" spans="2:24" ht="15" x14ac:dyDescent="0.25">
      <c r="E32" s="2">
        <v>6</v>
      </c>
      <c r="F32" s="9" t="s">
        <v>4</v>
      </c>
      <c r="G32" s="7">
        <v>7700</v>
      </c>
      <c r="H32" s="7">
        <v>11100</v>
      </c>
      <c r="I32" s="7">
        <v>7700</v>
      </c>
      <c r="J32"/>
      <c r="K32" s="154">
        <f t="shared" si="3"/>
        <v>26500</v>
      </c>
    </row>
    <row r="33" spans="5:11" ht="15" x14ac:dyDescent="0.25">
      <c r="E33" s="2">
        <v>7</v>
      </c>
      <c r="F33" s="9" t="s">
        <v>5</v>
      </c>
      <c r="G33" s="7">
        <v>16800</v>
      </c>
      <c r="H33" s="7">
        <v>13000</v>
      </c>
      <c r="I33" s="7">
        <v>8500</v>
      </c>
      <c r="J33"/>
      <c r="K33" s="154">
        <f t="shared" si="3"/>
        <v>38300</v>
      </c>
    </row>
    <row r="34" spans="5:11" ht="15" x14ac:dyDescent="0.25">
      <c r="E34" s="2">
        <v>8</v>
      </c>
      <c r="F34" s="9" t="s">
        <v>6</v>
      </c>
      <c r="G34" s="7">
        <v>17700</v>
      </c>
      <c r="H34" s="7">
        <v>10400</v>
      </c>
      <c r="I34" s="7">
        <v>4600</v>
      </c>
      <c r="J34"/>
      <c r="K34" s="154">
        <f t="shared" si="3"/>
        <v>32700</v>
      </c>
    </row>
    <row r="35" spans="5:11" ht="15" x14ac:dyDescent="0.25">
      <c r="E35" s="2">
        <v>9</v>
      </c>
      <c r="F35" s="9" t="s">
        <v>235</v>
      </c>
      <c r="G35" s="7">
        <v>19600</v>
      </c>
      <c r="H35" s="7">
        <v>9500</v>
      </c>
      <c r="I35" s="7">
        <v>7000</v>
      </c>
      <c r="J35"/>
      <c r="K35" s="154">
        <f t="shared" si="3"/>
        <v>36100</v>
      </c>
    </row>
    <row r="36" spans="5:11" ht="15" x14ac:dyDescent="0.25">
      <c r="E36" s="2">
        <v>10</v>
      </c>
      <c r="F36" s="9" t="s">
        <v>8</v>
      </c>
      <c r="G36" s="7">
        <v>5300</v>
      </c>
      <c r="H36" s="7">
        <v>7600</v>
      </c>
      <c r="I36" s="7">
        <v>10500</v>
      </c>
      <c r="J36"/>
      <c r="K36" s="154">
        <f t="shared" si="3"/>
        <v>23400</v>
      </c>
    </row>
    <row r="37" spans="5:11" ht="15" x14ac:dyDescent="0.25">
      <c r="E37"/>
      <c r="F37"/>
      <c r="G37"/>
      <c r="H37"/>
      <c r="I37"/>
      <c r="J37"/>
    </row>
    <row r="38" spans="5:11" ht="15" x14ac:dyDescent="0.25">
      <c r="E38"/>
      <c r="F38"/>
      <c r="G38">
        <f>SUM(G27:G36)</f>
        <v>114900</v>
      </c>
      <c r="H38">
        <f t="shared" ref="H38:I38" si="4">SUM(H27:H36)</f>
        <v>100300</v>
      </c>
      <c r="I38">
        <f t="shared" si="4"/>
        <v>107700</v>
      </c>
      <c r="J38"/>
    </row>
    <row r="39" spans="5:11" ht="15" x14ac:dyDescent="0.25">
      <c r="E39"/>
      <c r="F39"/>
      <c r="G39"/>
      <c r="H39"/>
      <c r="I39"/>
      <c r="J39"/>
    </row>
    <row r="40" spans="5:11" ht="15" x14ac:dyDescent="0.25">
      <c r="E40"/>
      <c r="F40"/>
      <c r="G40"/>
      <c r="H40"/>
      <c r="I40"/>
      <c r="J40"/>
    </row>
    <row r="41" spans="5:11" ht="15" x14ac:dyDescent="0.25">
      <c r="E41"/>
      <c r="F41"/>
      <c r="G41"/>
      <c r="H41"/>
      <c r="I41"/>
      <c r="J41"/>
    </row>
    <row r="42" spans="5:11" ht="15" x14ac:dyDescent="0.25">
      <c r="E42"/>
      <c r="F42"/>
      <c r="G42"/>
      <c r="H42"/>
      <c r="I42"/>
      <c r="J42"/>
    </row>
    <row r="43" spans="5:11" ht="15" x14ac:dyDescent="0.25">
      <c r="E43"/>
      <c r="F43"/>
      <c r="G43"/>
      <c r="H43"/>
      <c r="I43"/>
      <c r="J43"/>
    </row>
    <row r="44" spans="5:11" ht="15" x14ac:dyDescent="0.25">
      <c r="E44"/>
      <c r="F44"/>
      <c r="G44"/>
      <c r="H44"/>
      <c r="I44"/>
      <c r="J44"/>
    </row>
    <row r="45" spans="5:11" ht="15" x14ac:dyDescent="0.25">
      <c r="E45"/>
      <c r="F45"/>
      <c r="G45"/>
      <c r="H45"/>
      <c r="I45"/>
      <c r="J45"/>
    </row>
    <row r="46" spans="5:11" ht="15" x14ac:dyDescent="0.25">
      <c r="E46"/>
      <c r="F46"/>
      <c r="G46"/>
      <c r="H46"/>
      <c r="I46"/>
      <c r="J46"/>
    </row>
    <row r="47" spans="5:11" ht="15" x14ac:dyDescent="0.25">
      <c r="E47"/>
      <c r="F47"/>
      <c r="G47"/>
      <c r="H47"/>
      <c r="I47"/>
      <c r="J47"/>
    </row>
    <row r="48" spans="5:11" ht="15" x14ac:dyDescent="0.25">
      <c r="E48"/>
      <c r="F48"/>
      <c r="G48"/>
      <c r="H48"/>
      <c r="I48"/>
      <c r="J48"/>
    </row>
    <row r="49" spans="5:10" ht="15" x14ac:dyDescent="0.25">
      <c r="E49"/>
      <c r="F49"/>
      <c r="G49"/>
      <c r="H49"/>
      <c r="I49"/>
      <c r="J49"/>
    </row>
    <row r="50" spans="5:10" ht="15" x14ac:dyDescent="0.25">
      <c r="E50"/>
      <c r="F50"/>
      <c r="G50"/>
      <c r="H50"/>
      <c r="I50"/>
      <c r="J50"/>
    </row>
    <row r="51" spans="5:10" ht="15" x14ac:dyDescent="0.25">
      <c r="E51"/>
      <c r="F51"/>
      <c r="G51"/>
      <c r="H51"/>
      <c r="I51"/>
      <c r="J51"/>
    </row>
    <row r="52" spans="5:10" ht="15" x14ac:dyDescent="0.25">
      <c r="E52"/>
      <c r="F52"/>
      <c r="G52"/>
      <c r="H52"/>
      <c r="I52"/>
      <c r="J52"/>
    </row>
    <row r="53" spans="5:10" ht="15" x14ac:dyDescent="0.25">
      <c r="E53"/>
      <c r="F53"/>
      <c r="G53"/>
      <c r="H53"/>
      <c r="I53"/>
      <c r="J53"/>
    </row>
    <row r="54" spans="5:10" ht="15" x14ac:dyDescent="0.25">
      <c r="E54"/>
      <c r="F54"/>
      <c r="G54"/>
      <c r="H54"/>
      <c r="I54"/>
      <c r="J54"/>
    </row>
    <row r="55" spans="5:10" ht="15" x14ac:dyDescent="0.25">
      <c r="E55"/>
      <c r="F55"/>
      <c r="G55"/>
      <c r="H55"/>
      <c r="I55"/>
      <c r="J55"/>
    </row>
    <row r="56" spans="5:10" ht="15" x14ac:dyDescent="0.25">
      <c r="E56"/>
      <c r="F56"/>
      <c r="G56"/>
      <c r="H56"/>
      <c r="I56"/>
      <c r="J56"/>
    </row>
    <row r="57" spans="5:10" ht="15" x14ac:dyDescent="0.25">
      <c r="E57"/>
      <c r="F57"/>
      <c r="G57"/>
      <c r="H57"/>
      <c r="I57"/>
      <c r="J57"/>
    </row>
    <row r="58" spans="5:10" ht="15" x14ac:dyDescent="0.25">
      <c r="E58"/>
      <c r="F58"/>
      <c r="G58"/>
      <c r="H58"/>
      <c r="I58"/>
      <c r="J58"/>
    </row>
    <row r="59" spans="5:10" ht="15" x14ac:dyDescent="0.25">
      <c r="E59"/>
      <c r="F59"/>
      <c r="G59"/>
      <c r="H59"/>
      <c r="I59"/>
      <c r="J59"/>
    </row>
    <row r="60" spans="5:10" ht="15" x14ac:dyDescent="0.25">
      <c r="E60"/>
      <c r="F60"/>
      <c r="G60"/>
      <c r="H60"/>
      <c r="I60"/>
      <c r="J60"/>
    </row>
    <row r="61" spans="5:10" ht="15" x14ac:dyDescent="0.25">
      <c r="E61"/>
      <c r="F61"/>
      <c r="G61"/>
      <c r="H61"/>
      <c r="I61"/>
      <c r="J61"/>
    </row>
    <row r="62" spans="5:10" ht="15" x14ac:dyDescent="0.25">
      <c r="E62"/>
      <c r="F62"/>
      <c r="G62"/>
      <c r="H62"/>
      <c r="I62"/>
      <c r="J62"/>
    </row>
  </sheetData>
  <dataConsolidate/>
  <mergeCells count="1">
    <mergeCell ref="F1:I1"/>
  </mergeCells>
  <printOptions headings="1"/>
  <pageMargins left="0.25" right="0.25" top="0.75" bottom="0.75" header="0.3" footer="0.3"/>
  <pageSetup paperSize="5" orientation="landscape" cellComments="atEnd" r:id="rId3"/>
  <headerFooter>
    <oddFooter>&amp;C&amp;F&amp;L&amp;A&amp;R&amp;"-,Italique"&amp;9Imprimé le : &amp;D
à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O22"/>
  <sheetViews>
    <sheetView topLeftCell="B1" workbookViewId="0">
      <selection activeCell="D11" sqref="D11:D13"/>
    </sheetView>
  </sheetViews>
  <sheetFormatPr baseColWidth="10" defaultColWidth="10.7109375" defaultRowHeight="15" x14ac:dyDescent="0.25"/>
  <cols>
    <col min="1" max="1" width="20.7109375" customWidth="1"/>
    <col min="2" max="2" width="12.7109375" customWidth="1"/>
    <col min="3" max="3" width="20.7109375" customWidth="1"/>
    <col min="4" max="4" width="12.7109375" customWidth="1"/>
    <col min="5" max="5" width="20.7109375" customWidth="1"/>
    <col min="6" max="6" width="12.7109375" customWidth="1"/>
    <col min="7" max="7" width="20.7109375" customWidth="1"/>
    <col min="8" max="8" width="12.7109375" customWidth="1"/>
    <col min="9" max="9" width="6.7109375" customWidth="1"/>
    <col min="10" max="10" width="7.7109375" customWidth="1"/>
    <col min="11" max="12" width="15.7109375" customWidth="1"/>
    <col min="13" max="13" width="7.28515625" customWidth="1"/>
  </cols>
  <sheetData>
    <row r="1" spans="1:15" ht="19.5" thickBot="1" x14ac:dyDescent="0.35">
      <c r="A1" s="180" t="s">
        <v>51</v>
      </c>
      <c r="B1" s="181"/>
      <c r="C1" s="181"/>
      <c r="D1" s="181"/>
      <c r="E1" s="181"/>
      <c r="F1" s="181"/>
      <c r="G1" s="181"/>
      <c r="H1" s="182"/>
    </row>
    <row r="2" spans="1:15" x14ac:dyDescent="0.25">
      <c r="A2" s="17" t="s">
        <v>52</v>
      </c>
      <c r="B2" s="18">
        <v>120000</v>
      </c>
      <c r="C2" s="17" t="s">
        <v>53</v>
      </c>
      <c r="D2" s="18">
        <f>C_ObjectifAn/12</f>
        <v>10000</v>
      </c>
      <c r="E2" s="17" t="s">
        <v>54</v>
      </c>
      <c r="F2" s="18">
        <f ca="1">COUNTA(L_Mois)*D2</f>
        <v>30000</v>
      </c>
      <c r="G2" s="17" t="s">
        <v>24</v>
      </c>
      <c r="H2" s="18">
        <v>1000</v>
      </c>
    </row>
    <row r="4" spans="1:15" x14ac:dyDescent="0.25">
      <c r="D4" s="143" t="s">
        <v>244</v>
      </c>
      <c r="E4" s="143" t="s">
        <v>236</v>
      </c>
    </row>
    <row r="5" spans="1:15" ht="15.75" x14ac:dyDescent="0.25">
      <c r="A5" s="60"/>
      <c r="B5" s="59"/>
      <c r="C5" s="58" t="s">
        <v>103</v>
      </c>
      <c r="D5" s="142">
        <f>Satisfactions!$O$11</f>
        <v>4.2816071428571423</v>
      </c>
      <c r="E5" s="142">
        <v>4.55</v>
      </c>
    </row>
    <row r="6" spans="1:15" x14ac:dyDescent="0.25">
      <c r="A6" s="57"/>
      <c r="B6" s="2"/>
      <c r="C6" s="56" t="s">
        <v>102</v>
      </c>
      <c r="D6" s="55">
        <f>Satisfactions!$P$12</f>
        <v>0.61165816326530609</v>
      </c>
      <c r="E6" s="55">
        <f>D5/E5</f>
        <v>0.94101255886970159</v>
      </c>
    </row>
    <row r="7" spans="1:15" x14ac:dyDescent="0.25">
      <c r="A7" s="54"/>
      <c r="B7" s="53"/>
      <c r="C7" s="52" t="s">
        <v>101</v>
      </c>
      <c r="D7" s="51">
        <f>1-D6</f>
        <v>0.38834183673469391</v>
      </c>
      <c r="E7" s="51">
        <f>1-E6</f>
        <v>5.8987441130298413E-2</v>
      </c>
    </row>
    <row r="8" spans="1:15" x14ac:dyDescent="0.25">
      <c r="A8" s="50"/>
      <c r="B8" s="49"/>
      <c r="C8" s="48" t="s">
        <v>100</v>
      </c>
      <c r="D8" s="47">
        <v>1</v>
      </c>
      <c r="E8" s="47">
        <v>1</v>
      </c>
    </row>
    <row r="10" spans="1:15" x14ac:dyDescent="0.25">
      <c r="C10" t="s">
        <v>237</v>
      </c>
      <c r="D10" s="155"/>
      <c r="E10" s="144" t="str">
        <f>IF(D10=1,D4,E4)</f>
        <v>Année précédente</v>
      </c>
    </row>
    <row r="11" spans="1:15" x14ac:dyDescent="0.25">
      <c r="D11" s="156"/>
      <c r="E11" s="146" t="s">
        <v>311</v>
      </c>
    </row>
    <row r="12" spans="1:15" x14ac:dyDescent="0.25">
      <c r="D12" s="157"/>
      <c r="E12" s="146" t="s">
        <v>312</v>
      </c>
      <c r="G12" s="4"/>
      <c r="H12" s="4"/>
      <c r="I12" s="4"/>
      <c r="J12" s="4"/>
      <c r="K12" s="4"/>
      <c r="L12" s="4"/>
      <c r="M12" s="4"/>
      <c r="N12" s="4"/>
      <c r="O12" s="4"/>
    </row>
    <row r="13" spans="1:15" x14ac:dyDescent="0.25">
      <c r="D13" s="158"/>
      <c r="E13" s="146" t="s">
        <v>313</v>
      </c>
    </row>
    <row r="14" spans="1:15" x14ac:dyDescent="0.25">
      <c r="D14" s="66"/>
    </row>
    <row r="15" spans="1:15" x14ac:dyDescent="0.25">
      <c r="D15" s="66"/>
    </row>
    <row r="16" spans="1:15" x14ac:dyDescent="0.25">
      <c r="D16" s="66"/>
    </row>
    <row r="17" spans="4:4" x14ac:dyDescent="0.25">
      <c r="D17" s="66"/>
    </row>
    <row r="18" spans="4:4" x14ac:dyDescent="0.25">
      <c r="D18" s="66"/>
    </row>
    <row r="19" spans="4:4" x14ac:dyDescent="0.25">
      <c r="D19" s="66"/>
    </row>
    <row r="20" spans="4:4" x14ac:dyDescent="0.25">
      <c r="D20" s="66"/>
    </row>
    <row r="21" spans="4:4" x14ac:dyDescent="0.25">
      <c r="D21" s="66"/>
    </row>
    <row r="22" spans="4:4" x14ac:dyDescent="0.25">
      <c r="D22" s="66"/>
    </row>
  </sheetData>
  <mergeCells count="1">
    <mergeCell ref="A1:H1"/>
  </mergeCells>
  <printOptions headings="1"/>
  <pageMargins left="0.25" right="0.25" top="0.75" bottom="0.75" header="0.3" footer="0.3"/>
  <pageSetup paperSize="5" scale="85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E31"/>
  <sheetViews>
    <sheetView workbookViewId="0">
      <selection activeCell="E31" sqref="E31"/>
    </sheetView>
  </sheetViews>
  <sheetFormatPr baseColWidth="10" defaultRowHeight="15" x14ac:dyDescent="0.25"/>
  <cols>
    <col min="1" max="1" width="11.42578125" style="4"/>
    <col min="2" max="2" width="11.42578125" style="11"/>
    <col min="3" max="3" width="11.42578125" style="14"/>
    <col min="5" max="5" width="12.5703125" customWidth="1"/>
  </cols>
  <sheetData>
    <row r="1" spans="1:5" ht="34.5" customHeight="1" x14ac:dyDescent="0.25">
      <c r="A1" s="3" t="s">
        <v>10</v>
      </c>
      <c r="B1" s="10" t="s">
        <v>17</v>
      </c>
      <c r="C1" s="12" t="s">
        <v>11</v>
      </c>
      <c r="D1" t="s">
        <v>239</v>
      </c>
      <c r="E1" s="132" t="s">
        <v>238</v>
      </c>
    </row>
    <row r="2" spans="1:5" x14ac:dyDescent="0.25">
      <c r="A2" s="2" t="s">
        <v>1</v>
      </c>
      <c r="B2" s="11">
        <v>41670</v>
      </c>
      <c r="C2" s="13">
        <v>15000</v>
      </c>
      <c r="D2" s="11">
        <v>41670</v>
      </c>
      <c r="E2">
        <v>3100</v>
      </c>
    </row>
    <row r="3" spans="1:5" x14ac:dyDescent="0.25">
      <c r="A3" s="1" t="s">
        <v>2</v>
      </c>
      <c r="B3" s="11">
        <v>41670</v>
      </c>
      <c r="C3" s="13">
        <v>12500</v>
      </c>
      <c r="D3" s="11">
        <v>41670</v>
      </c>
      <c r="E3">
        <v>13100</v>
      </c>
    </row>
    <row r="4" spans="1:5" x14ac:dyDescent="0.25">
      <c r="A4" s="1" t="s">
        <v>3</v>
      </c>
      <c r="B4" s="11">
        <v>41670</v>
      </c>
      <c r="C4" s="13">
        <v>11000</v>
      </c>
      <c r="D4" s="11">
        <v>41670</v>
      </c>
      <c r="E4">
        <v>19000</v>
      </c>
    </row>
    <row r="5" spans="1:5" x14ac:dyDescent="0.25">
      <c r="A5" s="1" t="s">
        <v>9</v>
      </c>
      <c r="B5" s="11">
        <v>41670</v>
      </c>
      <c r="C5" s="13">
        <v>7000</v>
      </c>
      <c r="D5" s="11">
        <v>41670</v>
      </c>
      <c r="E5">
        <v>5900</v>
      </c>
    </row>
    <row r="6" spans="1:5" x14ac:dyDescent="0.25">
      <c r="A6" s="1" t="s">
        <v>4</v>
      </c>
      <c r="B6" s="11">
        <v>41670</v>
      </c>
      <c r="C6" s="13">
        <v>13000</v>
      </c>
      <c r="D6" s="11">
        <v>41670</v>
      </c>
      <c r="E6">
        <v>7700</v>
      </c>
    </row>
    <row r="7" spans="1:5" x14ac:dyDescent="0.25">
      <c r="A7" s="1" t="s">
        <v>5</v>
      </c>
      <c r="B7" s="11">
        <v>41670</v>
      </c>
      <c r="C7" s="13">
        <v>10500</v>
      </c>
      <c r="D7" s="11">
        <v>41670</v>
      </c>
      <c r="E7">
        <v>16800</v>
      </c>
    </row>
    <row r="8" spans="1:5" x14ac:dyDescent="0.25">
      <c r="A8" s="2" t="s">
        <v>0</v>
      </c>
      <c r="B8" s="11">
        <v>41670</v>
      </c>
      <c r="C8" s="13">
        <v>5000</v>
      </c>
      <c r="D8" s="11">
        <v>41670</v>
      </c>
      <c r="E8">
        <v>6700</v>
      </c>
    </row>
    <row r="9" spans="1:5" x14ac:dyDescent="0.25">
      <c r="A9" s="1" t="s">
        <v>6</v>
      </c>
      <c r="B9" s="11">
        <v>41670</v>
      </c>
      <c r="C9" s="13">
        <v>16000</v>
      </c>
      <c r="D9" s="11">
        <v>41670</v>
      </c>
      <c r="E9">
        <v>17700</v>
      </c>
    </row>
    <row r="10" spans="1:5" x14ac:dyDescent="0.25">
      <c r="A10" s="1" t="s">
        <v>235</v>
      </c>
      <c r="B10" s="11">
        <v>41670</v>
      </c>
      <c r="C10" s="13">
        <v>10000</v>
      </c>
      <c r="D10" s="11">
        <v>41670</v>
      </c>
      <c r="E10">
        <v>19600</v>
      </c>
    </row>
    <row r="11" spans="1:5" x14ac:dyDescent="0.25">
      <c r="A11" s="1" t="s">
        <v>8</v>
      </c>
      <c r="B11" s="11">
        <v>41670</v>
      </c>
      <c r="C11" s="13">
        <v>10000</v>
      </c>
      <c r="D11" s="11">
        <v>41670</v>
      </c>
      <c r="E11">
        <v>5300</v>
      </c>
    </row>
    <row r="12" spans="1:5" x14ac:dyDescent="0.25">
      <c r="A12" s="2" t="s">
        <v>1</v>
      </c>
      <c r="B12" s="11">
        <v>41698</v>
      </c>
      <c r="C12" s="13">
        <v>7000</v>
      </c>
      <c r="D12" s="11">
        <v>41698</v>
      </c>
      <c r="E12">
        <v>7500</v>
      </c>
    </row>
    <row r="13" spans="1:5" x14ac:dyDescent="0.25">
      <c r="A13" s="1" t="s">
        <v>2</v>
      </c>
      <c r="B13" s="11">
        <v>41698</v>
      </c>
      <c r="C13" s="13">
        <v>8500</v>
      </c>
      <c r="D13" s="11">
        <v>41698</v>
      </c>
      <c r="E13">
        <v>6700</v>
      </c>
    </row>
    <row r="14" spans="1:5" x14ac:dyDescent="0.25">
      <c r="A14" s="1" t="s">
        <v>3</v>
      </c>
      <c r="B14" s="11">
        <v>41698</v>
      </c>
      <c r="C14" s="13">
        <v>11500</v>
      </c>
      <c r="D14" s="11">
        <v>41698</v>
      </c>
      <c r="E14">
        <v>5500</v>
      </c>
    </row>
    <row r="15" spans="1:5" x14ac:dyDescent="0.25">
      <c r="A15" s="1" t="s">
        <v>9</v>
      </c>
      <c r="B15" s="11">
        <v>41698</v>
      </c>
      <c r="C15" s="13">
        <v>12000</v>
      </c>
      <c r="D15" s="11">
        <v>41698</v>
      </c>
      <c r="E15">
        <v>9500</v>
      </c>
    </row>
    <row r="16" spans="1:5" x14ac:dyDescent="0.25">
      <c r="A16" s="1" t="s">
        <v>4</v>
      </c>
      <c r="B16" s="11">
        <v>41698</v>
      </c>
      <c r="C16" s="13">
        <v>4000</v>
      </c>
      <c r="D16" s="11">
        <v>41698</v>
      </c>
      <c r="E16">
        <v>11100</v>
      </c>
    </row>
    <row r="17" spans="1:5" x14ac:dyDescent="0.25">
      <c r="A17" s="1" t="s">
        <v>5</v>
      </c>
      <c r="B17" s="11">
        <v>41698</v>
      </c>
      <c r="C17" s="13">
        <v>11000</v>
      </c>
      <c r="D17" s="11">
        <v>41698</v>
      </c>
      <c r="E17">
        <v>13000</v>
      </c>
    </row>
    <row r="18" spans="1:5" x14ac:dyDescent="0.25">
      <c r="A18" s="2" t="s">
        <v>0</v>
      </c>
      <c r="B18" s="11">
        <v>41698</v>
      </c>
      <c r="C18" s="13">
        <v>5200</v>
      </c>
      <c r="D18" s="11">
        <v>41698</v>
      </c>
      <c r="E18">
        <v>19500</v>
      </c>
    </row>
    <row r="19" spans="1:5" x14ac:dyDescent="0.25">
      <c r="A19" s="1" t="s">
        <v>6</v>
      </c>
      <c r="B19" s="11">
        <v>41698</v>
      </c>
      <c r="C19" s="13">
        <v>17000</v>
      </c>
      <c r="D19" s="11">
        <v>41698</v>
      </c>
      <c r="E19">
        <v>10400</v>
      </c>
    </row>
    <row r="20" spans="1:5" x14ac:dyDescent="0.25">
      <c r="A20" s="1" t="s">
        <v>235</v>
      </c>
      <c r="B20" s="11">
        <v>41698</v>
      </c>
      <c r="C20" s="13">
        <v>9800</v>
      </c>
      <c r="D20" s="11">
        <v>41698</v>
      </c>
      <c r="E20">
        <v>9500</v>
      </c>
    </row>
    <row r="21" spans="1:5" x14ac:dyDescent="0.25">
      <c r="A21" s="1" t="s">
        <v>8</v>
      </c>
      <c r="B21" s="11">
        <v>41698</v>
      </c>
      <c r="C21" s="13">
        <v>15000</v>
      </c>
      <c r="D21" s="11">
        <v>41698</v>
      </c>
      <c r="E21">
        <v>7600</v>
      </c>
    </row>
    <row r="22" spans="1:5" x14ac:dyDescent="0.25">
      <c r="A22" s="2" t="s">
        <v>1</v>
      </c>
      <c r="B22" s="11">
        <v>41729</v>
      </c>
      <c r="C22" s="13">
        <v>8500</v>
      </c>
      <c r="D22" s="11">
        <v>41729</v>
      </c>
      <c r="E22">
        <v>8500</v>
      </c>
    </row>
    <row r="23" spans="1:5" x14ac:dyDescent="0.25">
      <c r="A23" s="1" t="s">
        <v>2</v>
      </c>
      <c r="B23" s="11">
        <v>41729</v>
      </c>
      <c r="C23" s="13">
        <v>14000</v>
      </c>
      <c r="D23" s="11">
        <v>41729</v>
      </c>
      <c r="E23">
        <v>11700</v>
      </c>
    </row>
    <row r="24" spans="1:5" x14ac:dyDescent="0.25">
      <c r="A24" s="1" t="s">
        <v>3</v>
      </c>
      <c r="B24" s="11">
        <v>41729</v>
      </c>
      <c r="C24" s="13">
        <v>14000</v>
      </c>
      <c r="D24" s="11">
        <v>41729</v>
      </c>
      <c r="E24">
        <v>15900</v>
      </c>
    </row>
    <row r="25" spans="1:5" x14ac:dyDescent="0.25">
      <c r="A25" s="1" t="s">
        <v>9</v>
      </c>
      <c r="B25" s="11">
        <v>41729</v>
      </c>
      <c r="C25" s="13">
        <v>18000</v>
      </c>
      <c r="D25" s="11">
        <v>41729</v>
      </c>
      <c r="E25">
        <v>13900</v>
      </c>
    </row>
    <row r="26" spans="1:5" x14ac:dyDescent="0.25">
      <c r="A26" s="1" t="s">
        <v>4</v>
      </c>
      <c r="B26" s="11">
        <v>41729</v>
      </c>
      <c r="C26" s="13">
        <v>3500</v>
      </c>
      <c r="D26" s="11">
        <v>41729</v>
      </c>
      <c r="E26">
        <v>7700</v>
      </c>
    </row>
    <row r="27" spans="1:5" x14ac:dyDescent="0.25">
      <c r="A27" s="1" t="s">
        <v>5</v>
      </c>
      <c r="B27" s="11">
        <v>41729</v>
      </c>
      <c r="C27" s="13">
        <v>7000</v>
      </c>
      <c r="D27" s="11">
        <v>41729</v>
      </c>
      <c r="E27">
        <v>8500</v>
      </c>
    </row>
    <row r="28" spans="1:5" x14ac:dyDescent="0.25">
      <c r="A28" s="2" t="s">
        <v>0</v>
      </c>
      <c r="B28" s="11">
        <v>41729</v>
      </c>
      <c r="C28" s="13">
        <v>3000</v>
      </c>
      <c r="D28" s="11">
        <v>41729</v>
      </c>
      <c r="E28">
        <v>19400</v>
      </c>
    </row>
    <row r="29" spans="1:5" x14ac:dyDescent="0.25">
      <c r="A29" s="1" t="s">
        <v>6</v>
      </c>
      <c r="B29" s="11">
        <v>41729</v>
      </c>
      <c r="C29" s="13">
        <v>13000</v>
      </c>
      <c r="D29" s="11">
        <v>41729</v>
      </c>
      <c r="E29">
        <v>4600</v>
      </c>
    </row>
    <row r="30" spans="1:5" x14ac:dyDescent="0.25">
      <c r="A30" s="1" t="s">
        <v>235</v>
      </c>
      <c r="B30" s="11">
        <v>41729</v>
      </c>
      <c r="C30" s="13">
        <v>12500</v>
      </c>
      <c r="D30" s="11">
        <v>41729</v>
      </c>
      <c r="E30">
        <v>7000</v>
      </c>
    </row>
    <row r="31" spans="1:5" x14ac:dyDescent="0.25">
      <c r="A31" s="1" t="s">
        <v>8</v>
      </c>
      <c r="B31" s="11">
        <v>41729</v>
      </c>
      <c r="C31" s="13">
        <v>9500</v>
      </c>
      <c r="D31" s="11">
        <v>41729</v>
      </c>
      <c r="E31">
        <v>10500</v>
      </c>
    </row>
  </sheetData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U16"/>
  <sheetViews>
    <sheetView topLeftCell="C1" workbookViewId="0">
      <selection activeCell="Q1" sqref="Q1"/>
    </sheetView>
  </sheetViews>
  <sheetFormatPr baseColWidth="10" defaultRowHeight="12.75" x14ac:dyDescent="0.2"/>
  <cols>
    <col min="1" max="1" width="2.28515625" style="29" bestFit="1" customWidth="1"/>
    <col min="2" max="2" width="40.5703125" style="29" bestFit="1" customWidth="1"/>
    <col min="3" max="3" width="2.28515625" style="29" bestFit="1" customWidth="1"/>
    <col min="4" max="12" width="11.5703125" style="29" customWidth="1"/>
    <col min="13" max="13" width="12.5703125" style="29" customWidth="1"/>
    <col min="14" max="14" width="3.42578125" style="29" customWidth="1"/>
    <col min="15" max="15" width="8.5703125" style="29" customWidth="1"/>
    <col min="16" max="16" width="6.85546875" style="29" customWidth="1"/>
    <col min="17" max="16384" width="11.42578125" style="29"/>
  </cols>
  <sheetData>
    <row r="1" spans="1:21" ht="136.5" x14ac:dyDescent="0.2">
      <c r="A1" s="183" t="s">
        <v>134</v>
      </c>
      <c r="B1" s="183"/>
      <c r="C1" s="78">
        <v>5</v>
      </c>
      <c r="D1" s="30" t="s">
        <v>1</v>
      </c>
      <c r="E1" s="31" t="s">
        <v>2</v>
      </c>
      <c r="F1" s="30" t="s">
        <v>0</v>
      </c>
      <c r="G1" s="31" t="s">
        <v>3</v>
      </c>
      <c r="H1" s="30" t="s">
        <v>9</v>
      </c>
      <c r="I1" s="31" t="s">
        <v>4</v>
      </c>
      <c r="J1" s="30" t="s">
        <v>5</v>
      </c>
      <c r="K1" s="31" t="s">
        <v>6</v>
      </c>
      <c r="L1" s="30" t="s">
        <v>7</v>
      </c>
      <c r="M1" s="31" t="s">
        <v>8</v>
      </c>
      <c r="R1" s="92" t="s">
        <v>243</v>
      </c>
      <c r="S1" s="53">
        <v>5</v>
      </c>
      <c r="T1" s="154" t="str">
        <f>TDB!A3</f>
        <v>Ginette</v>
      </c>
      <c r="U1" s="159" t="s">
        <v>322</v>
      </c>
    </row>
    <row r="2" spans="1:21" x14ac:dyDescent="0.2">
      <c r="A2" s="32">
        <v>1</v>
      </c>
      <c r="B2" s="33" t="s">
        <v>85</v>
      </c>
      <c r="C2" s="79" t="s">
        <v>84</v>
      </c>
      <c r="D2" s="34">
        <v>4.5</v>
      </c>
      <c r="E2" s="35">
        <v>4.5</v>
      </c>
      <c r="F2" s="35">
        <v>3.7</v>
      </c>
      <c r="G2" s="35">
        <v>4</v>
      </c>
      <c r="H2" s="35">
        <v>4.8</v>
      </c>
      <c r="I2" s="35">
        <v>3.7</v>
      </c>
      <c r="J2" s="35">
        <v>4.666666666666667</v>
      </c>
      <c r="K2" s="35">
        <v>4.7</v>
      </c>
      <c r="L2" s="35">
        <v>4</v>
      </c>
      <c r="M2" s="36">
        <v>4.2</v>
      </c>
      <c r="N2" s="79" t="s">
        <v>84</v>
      </c>
      <c r="O2" s="37">
        <f t="shared" ref="O2:O9" si="0">AVERAGE(D2:N2)</f>
        <v>4.2766666666666673</v>
      </c>
      <c r="P2" s="38">
        <f>O2/$C$1</f>
        <v>0.8553333333333335</v>
      </c>
      <c r="R2" s="29">
        <v>2</v>
      </c>
      <c r="S2" s="160">
        <f>IFERROR(HLOOKUP($T$1,$D$1:$M$9,R2,FALSE),"")</f>
        <v>4</v>
      </c>
      <c r="T2" s="159" t="s">
        <v>314</v>
      </c>
    </row>
    <row r="3" spans="1:21" x14ac:dyDescent="0.2">
      <c r="A3" s="32">
        <v>2</v>
      </c>
      <c r="B3" s="33" t="s">
        <v>87</v>
      </c>
      <c r="C3" s="80" t="s">
        <v>86</v>
      </c>
      <c r="D3" s="39">
        <v>4.666666666666667</v>
      </c>
      <c r="E3" s="40">
        <v>4.9000000000000004</v>
      </c>
      <c r="F3" s="40">
        <v>3.8</v>
      </c>
      <c r="G3" s="40">
        <v>4.5</v>
      </c>
      <c r="H3" s="40">
        <v>4.3</v>
      </c>
      <c r="I3" s="40">
        <v>4.2</v>
      </c>
      <c r="J3" s="40">
        <v>5</v>
      </c>
      <c r="K3" s="40">
        <v>4.5</v>
      </c>
      <c r="L3" s="40">
        <v>5</v>
      </c>
      <c r="M3" s="41">
        <v>4.3</v>
      </c>
      <c r="N3" s="80" t="s">
        <v>86</v>
      </c>
      <c r="O3" s="37">
        <f t="shared" si="0"/>
        <v>4.5166666666666666</v>
      </c>
      <c r="P3" s="38">
        <f t="shared" ref="P3:P9" si="1">O3/$C$1</f>
        <v>0.90333333333333332</v>
      </c>
      <c r="R3" s="29">
        <v>3</v>
      </c>
      <c r="S3" s="160">
        <f t="shared" ref="S3:S9" si="2">IFERROR(HLOOKUP($T$1,$D$1:$M$9,R3,FALSE),"")</f>
        <v>4.5</v>
      </c>
      <c r="T3" s="159" t="s">
        <v>315</v>
      </c>
    </row>
    <row r="4" spans="1:21" x14ac:dyDescent="0.2">
      <c r="A4" s="32">
        <v>3</v>
      </c>
      <c r="B4" s="33" t="s">
        <v>89</v>
      </c>
      <c r="C4" s="80" t="s">
        <v>88</v>
      </c>
      <c r="D4" s="39">
        <v>4.5</v>
      </c>
      <c r="E4" s="40">
        <v>4.5</v>
      </c>
      <c r="F4" s="40">
        <v>4.7142857142857144</v>
      </c>
      <c r="G4" s="40">
        <v>4.5</v>
      </c>
      <c r="H4" s="40">
        <v>4</v>
      </c>
      <c r="I4" s="40">
        <v>4.2</v>
      </c>
      <c r="J4" s="40">
        <v>4.333333333333333</v>
      </c>
      <c r="K4" s="40">
        <v>4.5999999999999996</v>
      </c>
      <c r="L4" s="40">
        <v>4.333333333333333</v>
      </c>
      <c r="M4" s="41">
        <v>4.7</v>
      </c>
      <c r="N4" s="80" t="s">
        <v>88</v>
      </c>
      <c r="O4" s="37">
        <f t="shared" si="0"/>
        <v>4.4380952380952383</v>
      </c>
      <c r="P4" s="38">
        <f t="shared" si="1"/>
        <v>0.88761904761904764</v>
      </c>
      <c r="R4" s="29">
        <v>4</v>
      </c>
      <c r="S4" s="160">
        <f t="shared" si="2"/>
        <v>4.5</v>
      </c>
      <c r="T4" s="159" t="s">
        <v>316</v>
      </c>
    </row>
    <row r="5" spans="1:21" x14ac:dyDescent="0.2">
      <c r="A5" s="32">
        <v>4</v>
      </c>
      <c r="B5" s="33" t="s">
        <v>135</v>
      </c>
      <c r="C5" s="80" t="s">
        <v>136</v>
      </c>
      <c r="D5" s="81">
        <v>4.8</v>
      </c>
      <c r="E5" s="82">
        <v>4.8</v>
      </c>
      <c r="F5" s="82">
        <v>3.8</v>
      </c>
      <c r="G5" s="82">
        <v>4</v>
      </c>
      <c r="H5" s="82">
        <v>4.2</v>
      </c>
      <c r="I5" s="82">
        <v>4</v>
      </c>
      <c r="J5" s="82">
        <v>4</v>
      </c>
      <c r="K5" s="82">
        <v>4.5</v>
      </c>
      <c r="L5" s="82">
        <v>4</v>
      </c>
      <c r="M5" s="83">
        <v>4.8</v>
      </c>
      <c r="N5" s="80" t="s">
        <v>136</v>
      </c>
      <c r="O5" s="37">
        <f t="shared" si="0"/>
        <v>4.2899999999999991</v>
      </c>
      <c r="P5" s="38">
        <f t="shared" si="1"/>
        <v>0.85799999999999987</v>
      </c>
      <c r="R5" s="29">
        <v>5</v>
      </c>
      <c r="S5" s="160">
        <f t="shared" si="2"/>
        <v>4</v>
      </c>
      <c r="T5" s="159" t="s">
        <v>317</v>
      </c>
    </row>
    <row r="6" spans="1:21" x14ac:dyDescent="0.2">
      <c r="A6" s="32">
        <v>5</v>
      </c>
      <c r="B6" s="33" t="s">
        <v>94</v>
      </c>
      <c r="C6" s="84" t="s">
        <v>137</v>
      </c>
      <c r="D6" s="42">
        <v>4.5</v>
      </c>
      <c r="E6" s="43">
        <v>4.5</v>
      </c>
      <c r="F6" s="43">
        <v>4.7142857142857144</v>
      </c>
      <c r="G6" s="43">
        <v>4.5</v>
      </c>
      <c r="H6" s="43">
        <v>4</v>
      </c>
      <c r="I6" s="43">
        <v>3.7</v>
      </c>
      <c r="J6" s="43">
        <v>4.666666666666667</v>
      </c>
      <c r="K6" s="43">
        <v>4.8</v>
      </c>
      <c r="L6" s="43">
        <v>4</v>
      </c>
      <c r="M6" s="44">
        <v>5</v>
      </c>
      <c r="N6" s="84" t="s">
        <v>137</v>
      </c>
      <c r="O6" s="37">
        <f t="shared" si="0"/>
        <v>4.4380952380952383</v>
      </c>
      <c r="P6" s="38">
        <f t="shared" si="1"/>
        <v>0.88761904761904764</v>
      </c>
      <c r="R6" s="29">
        <v>6</v>
      </c>
      <c r="S6" s="160">
        <f t="shared" si="2"/>
        <v>4.5</v>
      </c>
      <c r="T6" s="159" t="s">
        <v>318</v>
      </c>
    </row>
    <row r="7" spans="1:21" x14ac:dyDescent="0.2">
      <c r="A7" s="32">
        <v>6</v>
      </c>
      <c r="B7" s="33" t="s">
        <v>91</v>
      </c>
      <c r="C7" s="85" t="s">
        <v>90</v>
      </c>
      <c r="D7" s="39">
        <v>4.9000000000000004</v>
      </c>
      <c r="E7" s="40">
        <v>4.8</v>
      </c>
      <c r="F7" s="40">
        <v>3.1</v>
      </c>
      <c r="G7" s="40">
        <v>4.5</v>
      </c>
      <c r="H7" s="40">
        <v>4.9000000000000004</v>
      </c>
      <c r="I7" s="40">
        <v>3.8</v>
      </c>
      <c r="J7" s="40">
        <v>3.7</v>
      </c>
      <c r="K7" s="40">
        <v>4.9000000000000004</v>
      </c>
      <c r="L7" s="40">
        <v>4.333333333333333</v>
      </c>
      <c r="M7" s="41">
        <v>3.5</v>
      </c>
      <c r="N7" s="85" t="s">
        <v>90</v>
      </c>
      <c r="O7" s="37">
        <f t="shared" si="0"/>
        <v>4.2433333333333332</v>
      </c>
      <c r="P7" s="38">
        <f t="shared" si="1"/>
        <v>0.84866666666666668</v>
      </c>
      <c r="R7" s="29">
        <v>7</v>
      </c>
      <c r="S7" s="160">
        <f t="shared" si="2"/>
        <v>4.5</v>
      </c>
      <c r="T7" s="159" t="s">
        <v>319</v>
      </c>
    </row>
    <row r="8" spans="1:21" x14ac:dyDescent="0.2">
      <c r="A8" s="32">
        <v>7</v>
      </c>
      <c r="B8" s="33" t="s">
        <v>93</v>
      </c>
      <c r="C8" s="80" t="s">
        <v>92</v>
      </c>
      <c r="D8" s="39">
        <v>4.5</v>
      </c>
      <c r="E8" s="40">
        <v>3.9</v>
      </c>
      <c r="F8" s="40">
        <v>3.2</v>
      </c>
      <c r="G8" s="40">
        <v>4.5</v>
      </c>
      <c r="H8" s="40">
        <v>4.8</v>
      </c>
      <c r="I8" s="40">
        <v>3.9</v>
      </c>
      <c r="J8" s="40">
        <v>3.5</v>
      </c>
      <c r="K8" s="40">
        <v>4.5</v>
      </c>
      <c r="L8" s="40">
        <v>5</v>
      </c>
      <c r="M8" s="41">
        <v>3.8</v>
      </c>
      <c r="N8" s="80" t="s">
        <v>92</v>
      </c>
      <c r="O8" s="37">
        <f t="shared" si="0"/>
        <v>4.1599999999999993</v>
      </c>
      <c r="P8" s="38">
        <f t="shared" si="1"/>
        <v>0.83199999999999985</v>
      </c>
      <c r="R8" s="29">
        <v>8</v>
      </c>
      <c r="S8" s="160">
        <f t="shared" si="2"/>
        <v>4.5</v>
      </c>
      <c r="T8" s="159" t="s">
        <v>320</v>
      </c>
    </row>
    <row r="9" spans="1:21" x14ac:dyDescent="0.2">
      <c r="A9" s="32">
        <v>8</v>
      </c>
      <c r="B9" s="33" t="s">
        <v>138</v>
      </c>
      <c r="C9" s="86" t="s">
        <v>133</v>
      </c>
      <c r="D9" s="42">
        <v>3.9</v>
      </c>
      <c r="E9" s="43">
        <v>4.8</v>
      </c>
      <c r="F9" s="43">
        <v>3</v>
      </c>
      <c r="G9" s="43">
        <v>3.5</v>
      </c>
      <c r="H9" s="43">
        <v>3.5</v>
      </c>
      <c r="I9" s="43">
        <v>3.5</v>
      </c>
      <c r="J9" s="43">
        <v>4.2</v>
      </c>
      <c r="K9" s="43">
        <v>3.4</v>
      </c>
      <c r="L9" s="43">
        <v>4.9000000000000004</v>
      </c>
      <c r="M9" s="44">
        <v>4.2</v>
      </c>
      <c r="N9" s="86" t="s">
        <v>133</v>
      </c>
      <c r="O9" s="37">
        <f t="shared" si="0"/>
        <v>3.8899999999999997</v>
      </c>
      <c r="P9" s="38">
        <f t="shared" si="1"/>
        <v>0.77799999999999991</v>
      </c>
      <c r="R9" s="29">
        <v>9</v>
      </c>
      <c r="S9" s="160">
        <f t="shared" si="2"/>
        <v>3.5</v>
      </c>
      <c r="T9" s="159" t="s">
        <v>321</v>
      </c>
    </row>
    <row r="10" spans="1:21" ht="15" x14ac:dyDescent="0.25">
      <c r="R10"/>
    </row>
    <row r="11" spans="1:21" ht="15" x14ac:dyDescent="0.25">
      <c r="B11" s="45" t="s">
        <v>95</v>
      </c>
      <c r="D11" s="46">
        <f t="shared" ref="D11:M11" si="3">AVERAGE(D2:D10)</f>
        <v>4.5333333333333332</v>
      </c>
      <c r="E11" s="46">
        <f t="shared" si="3"/>
        <v>4.5874999999999995</v>
      </c>
      <c r="F11" s="46">
        <f t="shared" si="3"/>
        <v>3.753571428571429</v>
      </c>
      <c r="G11" s="46">
        <f t="shared" si="3"/>
        <v>4.25</v>
      </c>
      <c r="H11" s="46">
        <f t="shared" si="3"/>
        <v>4.3125</v>
      </c>
      <c r="I11" s="46">
        <f t="shared" si="3"/>
        <v>3.875</v>
      </c>
      <c r="J11" s="46">
        <f t="shared" si="3"/>
        <v>4.2583333333333337</v>
      </c>
      <c r="K11" s="46">
        <f t="shared" si="3"/>
        <v>4.4874999999999998</v>
      </c>
      <c r="L11" s="46">
        <f t="shared" si="3"/>
        <v>4.4458333333333329</v>
      </c>
      <c r="M11" s="46">
        <f t="shared" si="3"/>
        <v>4.3125</v>
      </c>
      <c r="O11" s="37">
        <f>AVERAGE(D2:M9)</f>
        <v>4.2816071428571423</v>
      </c>
      <c r="P11" s="38">
        <f>O11/$C$1</f>
        <v>0.85632142857142846</v>
      </c>
      <c r="R11"/>
    </row>
    <row r="12" spans="1:21" ht="15" x14ac:dyDescent="0.25">
      <c r="B12" s="87" t="s">
        <v>55</v>
      </c>
      <c r="C12"/>
      <c r="D12" s="88">
        <f>SUM(D2:D9)</f>
        <v>36.266666666666666</v>
      </c>
      <c r="E12" s="88">
        <f t="shared" ref="E12:M12" si="4">SUM(E2:E9)</f>
        <v>36.699999999999996</v>
      </c>
      <c r="F12" s="88">
        <f t="shared" si="4"/>
        <v>30.028571428571432</v>
      </c>
      <c r="G12" s="88">
        <f t="shared" si="4"/>
        <v>34</v>
      </c>
      <c r="H12" s="88">
        <f t="shared" si="4"/>
        <v>34.5</v>
      </c>
      <c r="I12" s="88">
        <f t="shared" si="4"/>
        <v>31</v>
      </c>
      <c r="J12" s="88">
        <f t="shared" si="4"/>
        <v>34.06666666666667</v>
      </c>
      <c r="K12" s="88">
        <f t="shared" si="4"/>
        <v>35.9</v>
      </c>
      <c r="L12" s="88">
        <f t="shared" si="4"/>
        <v>35.566666666666663</v>
      </c>
      <c r="M12" s="88">
        <f t="shared" si="4"/>
        <v>34.5</v>
      </c>
      <c r="O12" s="37">
        <f>SUM(D12:M12)</f>
        <v>342.52857142857141</v>
      </c>
      <c r="P12" s="89">
        <f>O12/($C$1*COUNTA(B2:B9)*COUNTA(D1:U1))</f>
        <v>0.61165816326530609</v>
      </c>
      <c r="R12"/>
    </row>
    <row r="13" spans="1:21" ht="15" x14ac:dyDescent="0.25">
      <c r="B13" s="90" t="s">
        <v>139</v>
      </c>
      <c r="C13"/>
      <c r="D13" s="91">
        <f>D12/($C$1*COUNTA($B$2:$B$9))</f>
        <v>0.90666666666666662</v>
      </c>
      <c r="E13" s="91">
        <f t="shared" ref="E13:M13" si="5">E12/($C$1*COUNTA($B$2:$B$9))</f>
        <v>0.91749999999999987</v>
      </c>
      <c r="F13" s="91">
        <f t="shared" si="5"/>
        <v>0.75071428571428578</v>
      </c>
      <c r="G13" s="91">
        <f t="shared" si="5"/>
        <v>0.85</v>
      </c>
      <c r="H13" s="91">
        <f t="shared" si="5"/>
        <v>0.86250000000000004</v>
      </c>
      <c r="I13" s="91">
        <f t="shared" si="5"/>
        <v>0.77500000000000002</v>
      </c>
      <c r="J13" s="91">
        <f t="shared" si="5"/>
        <v>0.85166666666666679</v>
      </c>
      <c r="K13" s="91">
        <f t="shared" si="5"/>
        <v>0.89749999999999996</v>
      </c>
      <c r="L13" s="91">
        <f t="shared" si="5"/>
        <v>0.88916666666666655</v>
      </c>
      <c r="M13" s="91">
        <f t="shared" si="5"/>
        <v>0.86250000000000004</v>
      </c>
      <c r="R13"/>
    </row>
    <row r="14" spans="1:21" ht="15" x14ac:dyDescent="0.25">
      <c r="B14" s="92" t="s">
        <v>140</v>
      </c>
      <c r="D14" s="93">
        <v>0.85</v>
      </c>
      <c r="E14" s="93">
        <v>0.85</v>
      </c>
      <c r="F14" s="93">
        <v>0.85</v>
      </c>
      <c r="G14" s="93">
        <v>0.85</v>
      </c>
      <c r="H14" s="93">
        <v>0.85</v>
      </c>
      <c r="I14" s="93">
        <v>0.85</v>
      </c>
      <c r="J14" s="93">
        <v>0.85</v>
      </c>
      <c r="K14" s="93">
        <v>0.85</v>
      </c>
      <c r="L14" s="93">
        <v>0.85</v>
      </c>
      <c r="M14" s="93">
        <v>0.85</v>
      </c>
      <c r="R14"/>
    </row>
    <row r="15" spans="1:21" ht="15" x14ac:dyDescent="0.25">
      <c r="B15" s="92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R15"/>
    </row>
    <row r="16" spans="1:21" ht="15" x14ac:dyDescent="0.25"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R16"/>
    </row>
  </sheetData>
  <mergeCells count="1">
    <mergeCell ref="A1:B1"/>
  </mergeCells>
  <printOptions headings="1"/>
  <pageMargins left="0.25" right="0.25" top="0.75" bottom="0.75" header="0.3" footer="0.3"/>
  <pageSetup paperSize="5" scale="69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3:B26"/>
  <sheetViews>
    <sheetView workbookViewId="0">
      <selection activeCell="A3" sqref="A3:A26"/>
    </sheetView>
  </sheetViews>
  <sheetFormatPr baseColWidth="10" defaultRowHeight="15" x14ac:dyDescent="0.25"/>
  <sheetData>
    <row r="3" spans="1:2" x14ac:dyDescent="0.25">
      <c r="A3" s="184" t="s">
        <v>141</v>
      </c>
      <c r="B3" s="185"/>
    </row>
    <row r="4" spans="1:2" x14ac:dyDescent="0.25">
      <c r="A4" s="184"/>
      <c r="B4" s="185"/>
    </row>
    <row r="5" spans="1:2" x14ac:dyDescent="0.25">
      <c r="A5" s="184"/>
      <c r="B5" s="185"/>
    </row>
    <row r="6" spans="1:2" x14ac:dyDescent="0.25">
      <c r="A6" s="184" t="s">
        <v>142</v>
      </c>
      <c r="B6" s="185"/>
    </row>
    <row r="7" spans="1:2" x14ac:dyDescent="0.25">
      <c r="A7" s="184"/>
      <c r="B7" s="185"/>
    </row>
    <row r="8" spans="1:2" x14ac:dyDescent="0.25">
      <c r="A8" s="184"/>
      <c r="B8" s="185"/>
    </row>
    <row r="9" spans="1:2" x14ac:dyDescent="0.25">
      <c r="A9" s="184" t="s">
        <v>143</v>
      </c>
      <c r="B9" s="185"/>
    </row>
    <row r="10" spans="1:2" x14ac:dyDescent="0.25">
      <c r="A10" s="184"/>
      <c r="B10" s="185"/>
    </row>
    <row r="11" spans="1:2" x14ac:dyDescent="0.25">
      <c r="A11" s="184"/>
      <c r="B11" s="185"/>
    </row>
    <row r="12" spans="1:2" x14ac:dyDescent="0.25">
      <c r="A12" s="184" t="s">
        <v>147</v>
      </c>
      <c r="B12" s="185"/>
    </row>
    <row r="13" spans="1:2" x14ac:dyDescent="0.25">
      <c r="A13" s="184"/>
      <c r="B13" s="185"/>
    </row>
    <row r="14" spans="1:2" x14ac:dyDescent="0.25">
      <c r="A14" s="184"/>
      <c r="B14" s="185"/>
    </row>
    <row r="15" spans="1:2" x14ac:dyDescent="0.25">
      <c r="A15" s="184" t="s">
        <v>148</v>
      </c>
      <c r="B15" s="185"/>
    </row>
    <row r="16" spans="1:2" x14ac:dyDescent="0.25">
      <c r="A16" s="184"/>
      <c r="B16" s="185"/>
    </row>
    <row r="17" spans="1:2" x14ac:dyDescent="0.25">
      <c r="A17" s="184"/>
      <c r="B17" s="185"/>
    </row>
    <row r="18" spans="1:2" x14ac:dyDescent="0.25">
      <c r="A18" s="184" t="s">
        <v>144</v>
      </c>
      <c r="B18" s="185"/>
    </row>
    <row r="19" spans="1:2" x14ac:dyDescent="0.25">
      <c r="A19" s="184"/>
      <c r="B19" s="185"/>
    </row>
    <row r="20" spans="1:2" x14ac:dyDescent="0.25">
      <c r="A20" s="184"/>
      <c r="B20" s="185"/>
    </row>
    <row r="21" spans="1:2" x14ac:dyDescent="0.25">
      <c r="A21" s="184" t="s">
        <v>145</v>
      </c>
      <c r="B21" s="185"/>
    </row>
    <row r="22" spans="1:2" x14ac:dyDescent="0.25">
      <c r="A22" s="184"/>
      <c r="B22" s="185"/>
    </row>
    <row r="23" spans="1:2" x14ac:dyDescent="0.25">
      <c r="A23" s="184"/>
      <c r="B23" s="185"/>
    </row>
    <row r="24" spans="1:2" x14ac:dyDescent="0.25">
      <c r="A24" s="184" t="s">
        <v>146</v>
      </c>
      <c r="B24" s="185"/>
    </row>
    <row r="25" spans="1:2" x14ac:dyDescent="0.25">
      <c r="A25" s="184"/>
      <c r="B25" s="185"/>
    </row>
    <row r="26" spans="1:2" x14ac:dyDescent="0.25">
      <c r="A26" s="184"/>
      <c r="B26" s="185"/>
    </row>
  </sheetData>
  <mergeCells count="16">
    <mergeCell ref="A21:A23"/>
    <mergeCell ref="B21:B23"/>
    <mergeCell ref="A24:A26"/>
    <mergeCell ref="B24:B26"/>
    <mergeCell ref="A3:A5"/>
    <mergeCell ref="B3:B5"/>
    <mergeCell ref="A6:A8"/>
    <mergeCell ref="B6:B8"/>
    <mergeCell ref="A9:A11"/>
    <mergeCell ref="B9:B11"/>
    <mergeCell ref="A12:A14"/>
    <mergeCell ref="B12:B14"/>
    <mergeCell ref="A15:A17"/>
    <mergeCell ref="B15:B17"/>
    <mergeCell ref="A18:A20"/>
    <mergeCell ref="B18:B2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O86"/>
  <sheetViews>
    <sheetView topLeftCell="B1" workbookViewId="0">
      <selection activeCell="L1" sqref="L1"/>
    </sheetView>
  </sheetViews>
  <sheetFormatPr baseColWidth="10" defaultRowHeight="15" x14ac:dyDescent="0.25"/>
  <cols>
    <col min="2" max="2" width="11.42578125" style="134"/>
    <col min="3" max="3" width="14" bestFit="1" customWidth="1"/>
    <col min="7" max="7" width="11.42578125" style="145"/>
    <col min="10" max="10" width="12.42578125" customWidth="1"/>
  </cols>
  <sheetData>
    <row r="1" spans="1:15" x14ac:dyDescent="0.25">
      <c r="A1" t="s">
        <v>19</v>
      </c>
      <c r="B1" s="134" t="s">
        <v>245</v>
      </c>
      <c r="C1" t="s">
        <v>246</v>
      </c>
      <c r="D1">
        <f>MAX(C:C)</f>
        <v>5990</v>
      </c>
      <c r="F1" s="186" t="s">
        <v>247</v>
      </c>
      <c r="G1" s="186"/>
      <c r="H1" s="135">
        <v>35</v>
      </c>
      <c r="J1" t="s">
        <v>248</v>
      </c>
      <c r="K1" s="135">
        <v>2</v>
      </c>
      <c r="L1" s="135">
        <f>CHOOSE(K1,5,10,20,40,60)</f>
        <v>10</v>
      </c>
      <c r="M1" t="s">
        <v>249</v>
      </c>
    </row>
    <row r="2" spans="1:15" x14ac:dyDescent="0.25">
      <c r="A2" s="184" t="s">
        <v>250</v>
      </c>
      <c r="B2" s="134">
        <v>42006</v>
      </c>
      <c r="C2">
        <v>5240</v>
      </c>
      <c r="E2" s="141">
        <f>B2</f>
        <v>42006</v>
      </c>
      <c r="F2" s="146" t="s">
        <v>261</v>
      </c>
      <c r="G2" s="145" t="s">
        <v>260</v>
      </c>
      <c r="O2" t="s">
        <v>254</v>
      </c>
    </row>
    <row r="3" spans="1:15" x14ac:dyDescent="0.25">
      <c r="A3" s="184"/>
      <c r="B3" s="134">
        <v>42009</v>
      </c>
      <c r="C3">
        <v>4340</v>
      </c>
      <c r="E3" s="141">
        <f t="shared" ref="E3:E66" si="0">B3</f>
        <v>42009</v>
      </c>
      <c r="G3" s="145">
        <v>42009</v>
      </c>
      <c r="H3" s="141"/>
      <c r="I3" s="146"/>
      <c r="O3" t="s">
        <v>255</v>
      </c>
    </row>
    <row r="4" spans="1:15" x14ac:dyDescent="0.25">
      <c r="A4" s="184"/>
      <c r="B4" s="134">
        <v>42010</v>
      </c>
      <c r="C4">
        <v>5460</v>
      </c>
      <c r="E4" s="141">
        <f t="shared" si="0"/>
        <v>42010</v>
      </c>
      <c r="G4" s="145">
        <v>42010</v>
      </c>
      <c r="H4" s="141"/>
      <c r="I4" s="146"/>
      <c r="O4" t="s">
        <v>256</v>
      </c>
    </row>
    <row r="5" spans="1:15" x14ac:dyDescent="0.25">
      <c r="A5" s="184"/>
      <c r="B5" s="134">
        <v>42011</v>
      </c>
      <c r="C5">
        <v>5930</v>
      </c>
      <c r="E5" s="141">
        <f t="shared" si="0"/>
        <v>42011</v>
      </c>
      <c r="G5" s="145">
        <v>42011</v>
      </c>
      <c r="H5" s="141"/>
      <c r="I5" s="146"/>
      <c r="O5" t="s">
        <v>257</v>
      </c>
    </row>
    <row r="6" spans="1:15" x14ac:dyDescent="0.25">
      <c r="A6" s="184"/>
      <c r="B6" s="134">
        <v>42012</v>
      </c>
      <c r="C6">
        <v>5820</v>
      </c>
      <c r="E6" s="141">
        <f t="shared" si="0"/>
        <v>42012</v>
      </c>
      <c r="G6" s="145">
        <v>42012</v>
      </c>
      <c r="H6" s="141"/>
      <c r="I6" s="146"/>
      <c r="O6" t="s">
        <v>258</v>
      </c>
    </row>
    <row r="7" spans="1:15" x14ac:dyDescent="0.25">
      <c r="A7" s="184"/>
      <c r="B7" s="134">
        <v>42013</v>
      </c>
      <c r="C7">
        <v>5180</v>
      </c>
      <c r="E7" s="141">
        <f t="shared" si="0"/>
        <v>42013</v>
      </c>
      <c r="G7" s="145">
        <v>42013</v>
      </c>
    </row>
    <row r="8" spans="1:15" x14ac:dyDescent="0.25">
      <c r="A8" s="184"/>
      <c r="B8" s="134">
        <v>42016</v>
      </c>
      <c r="C8">
        <v>5750</v>
      </c>
      <c r="E8" s="141">
        <f t="shared" si="0"/>
        <v>42016</v>
      </c>
      <c r="G8" s="145">
        <v>42016</v>
      </c>
    </row>
    <row r="9" spans="1:15" x14ac:dyDescent="0.25">
      <c r="A9" s="184"/>
      <c r="B9" s="134">
        <v>42017</v>
      </c>
      <c r="C9">
        <v>5800</v>
      </c>
      <c r="E9" s="141">
        <f t="shared" si="0"/>
        <v>42017</v>
      </c>
      <c r="G9" s="145">
        <v>42017</v>
      </c>
    </row>
    <row r="10" spans="1:15" x14ac:dyDescent="0.25">
      <c r="A10" s="184"/>
      <c r="B10" s="134">
        <v>42018</v>
      </c>
      <c r="C10">
        <v>4770</v>
      </c>
      <c r="E10" s="141">
        <f t="shared" si="0"/>
        <v>42018</v>
      </c>
      <c r="G10" s="145">
        <v>42018</v>
      </c>
    </row>
    <row r="11" spans="1:15" x14ac:dyDescent="0.25">
      <c r="A11" s="184"/>
      <c r="B11" s="134">
        <v>42019</v>
      </c>
      <c r="C11">
        <v>5280</v>
      </c>
      <c r="E11" s="141">
        <f t="shared" si="0"/>
        <v>42019</v>
      </c>
      <c r="G11" s="145">
        <v>42019</v>
      </c>
    </row>
    <row r="12" spans="1:15" x14ac:dyDescent="0.25">
      <c r="A12" s="184"/>
      <c r="B12" s="134">
        <v>42020</v>
      </c>
      <c r="C12">
        <v>4270</v>
      </c>
      <c r="E12" s="141">
        <f t="shared" si="0"/>
        <v>42020</v>
      </c>
      <c r="G12" s="145">
        <v>42020</v>
      </c>
      <c r="J12" s="141" t="s">
        <v>262</v>
      </c>
    </row>
    <row r="13" spans="1:15" x14ac:dyDescent="0.25">
      <c r="A13" s="184"/>
      <c r="B13" s="134">
        <v>42023</v>
      </c>
      <c r="C13">
        <v>5560</v>
      </c>
      <c r="E13" s="141">
        <f t="shared" si="0"/>
        <v>42023</v>
      </c>
      <c r="G13" s="145">
        <v>42023</v>
      </c>
      <c r="J13" s="141" t="s">
        <v>263</v>
      </c>
    </row>
    <row r="14" spans="1:15" x14ac:dyDescent="0.25">
      <c r="A14" s="184"/>
      <c r="B14" s="134">
        <v>42024</v>
      </c>
      <c r="C14">
        <v>4080</v>
      </c>
      <c r="E14" s="141">
        <f t="shared" si="0"/>
        <v>42024</v>
      </c>
      <c r="G14" s="145">
        <v>42024</v>
      </c>
      <c r="J14" s="141" t="s">
        <v>264</v>
      </c>
    </row>
    <row r="15" spans="1:15" x14ac:dyDescent="0.25">
      <c r="A15" s="184"/>
      <c r="B15" s="134">
        <v>42025</v>
      </c>
      <c r="C15">
        <v>4900</v>
      </c>
      <c r="E15" s="141">
        <f t="shared" si="0"/>
        <v>42025</v>
      </c>
      <c r="G15" s="145">
        <v>42025</v>
      </c>
      <c r="J15" s="141" t="s">
        <v>265</v>
      </c>
    </row>
    <row r="16" spans="1:15" x14ac:dyDescent="0.25">
      <c r="A16" s="184"/>
      <c r="B16" s="134">
        <v>42026</v>
      </c>
      <c r="C16">
        <v>5520</v>
      </c>
      <c r="E16" s="141">
        <f t="shared" si="0"/>
        <v>42026</v>
      </c>
      <c r="G16" s="145">
        <v>42026</v>
      </c>
      <c r="J16" s="141" t="s">
        <v>266</v>
      </c>
    </row>
    <row r="17" spans="1:10" x14ac:dyDescent="0.25">
      <c r="A17" s="184"/>
      <c r="B17" s="134">
        <v>42027</v>
      </c>
      <c r="C17">
        <v>5110</v>
      </c>
      <c r="E17" s="141">
        <f t="shared" si="0"/>
        <v>42027</v>
      </c>
      <c r="G17" s="145">
        <v>42027</v>
      </c>
      <c r="J17" s="141" t="s">
        <v>267</v>
      </c>
    </row>
    <row r="18" spans="1:10" x14ac:dyDescent="0.25">
      <c r="A18" s="184"/>
      <c r="B18" s="134">
        <v>42030</v>
      </c>
      <c r="C18">
        <v>5620</v>
      </c>
      <c r="E18" s="141">
        <f t="shared" si="0"/>
        <v>42030</v>
      </c>
      <c r="G18" s="145">
        <v>42030</v>
      </c>
      <c r="J18" s="141">
        <v>42005</v>
      </c>
    </row>
    <row r="19" spans="1:10" x14ac:dyDescent="0.25">
      <c r="A19" s="184"/>
      <c r="B19" s="134">
        <v>42031</v>
      </c>
      <c r="C19">
        <v>5930</v>
      </c>
      <c r="E19" s="141">
        <f t="shared" si="0"/>
        <v>42031</v>
      </c>
      <c r="G19" s="145">
        <v>42031</v>
      </c>
    </row>
    <row r="20" spans="1:10" x14ac:dyDescent="0.25">
      <c r="A20" s="184"/>
      <c r="B20" s="134">
        <v>42032</v>
      </c>
      <c r="C20">
        <v>4920</v>
      </c>
      <c r="E20" s="141">
        <f t="shared" si="0"/>
        <v>42032</v>
      </c>
      <c r="G20" s="145">
        <v>42032</v>
      </c>
    </row>
    <row r="21" spans="1:10" x14ac:dyDescent="0.25">
      <c r="A21" s="184"/>
      <c r="B21" s="134">
        <v>42033</v>
      </c>
      <c r="C21">
        <v>4980</v>
      </c>
      <c r="E21" s="141">
        <f t="shared" si="0"/>
        <v>42033</v>
      </c>
      <c r="G21" s="145">
        <v>42033</v>
      </c>
    </row>
    <row r="22" spans="1:10" x14ac:dyDescent="0.25">
      <c r="A22" s="184"/>
      <c r="B22" s="134">
        <v>42034</v>
      </c>
      <c r="C22">
        <v>5170</v>
      </c>
      <c r="E22" s="141">
        <f t="shared" si="0"/>
        <v>42034</v>
      </c>
      <c r="G22" s="145">
        <v>42034</v>
      </c>
    </row>
    <row r="23" spans="1:10" x14ac:dyDescent="0.25">
      <c r="A23" s="184" t="s">
        <v>251</v>
      </c>
      <c r="B23" s="134">
        <v>42037</v>
      </c>
      <c r="C23">
        <v>5230</v>
      </c>
      <c r="E23" s="141">
        <f t="shared" si="0"/>
        <v>42037</v>
      </c>
      <c r="G23" s="145">
        <v>42037</v>
      </c>
    </row>
    <row r="24" spans="1:10" x14ac:dyDescent="0.25">
      <c r="A24" s="184"/>
      <c r="B24" s="134">
        <v>42038</v>
      </c>
      <c r="C24">
        <v>4450</v>
      </c>
      <c r="E24" s="141">
        <f t="shared" si="0"/>
        <v>42038</v>
      </c>
      <c r="G24" s="145">
        <v>42038</v>
      </c>
    </row>
    <row r="25" spans="1:10" x14ac:dyDescent="0.25">
      <c r="A25" s="184"/>
      <c r="B25" s="134">
        <v>42039</v>
      </c>
      <c r="C25">
        <v>4390</v>
      </c>
      <c r="E25" s="141">
        <f t="shared" si="0"/>
        <v>42039</v>
      </c>
      <c r="G25" s="145">
        <v>42039</v>
      </c>
    </row>
    <row r="26" spans="1:10" x14ac:dyDescent="0.25">
      <c r="A26" s="184"/>
      <c r="B26" s="134">
        <v>42040</v>
      </c>
      <c r="C26">
        <v>4240</v>
      </c>
      <c r="E26" s="141">
        <f t="shared" si="0"/>
        <v>42040</v>
      </c>
      <c r="G26" s="145">
        <v>42040</v>
      </c>
    </row>
    <row r="27" spans="1:10" x14ac:dyDescent="0.25">
      <c r="A27" s="184"/>
      <c r="B27" s="134">
        <v>42041</v>
      </c>
      <c r="C27">
        <v>4240</v>
      </c>
      <c r="E27" s="141">
        <f t="shared" si="0"/>
        <v>42041</v>
      </c>
      <c r="G27" s="145">
        <v>42041</v>
      </c>
    </row>
    <row r="28" spans="1:10" x14ac:dyDescent="0.25">
      <c r="A28" s="184"/>
      <c r="B28" s="134">
        <v>42044</v>
      </c>
      <c r="C28">
        <v>4950</v>
      </c>
      <c r="E28" s="141">
        <f t="shared" si="0"/>
        <v>42044</v>
      </c>
      <c r="G28" s="145">
        <v>42044</v>
      </c>
    </row>
    <row r="29" spans="1:10" x14ac:dyDescent="0.25">
      <c r="A29" s="184"/>
      <c r="B29" s="134">
        <v>42045</v>
      </c>
      <c r="C29">
        <v>5150</v>
      </c>
      <c r="E29" s="141">
        <f t="shared" si="0"/>
        <v>42045</v>
      </c>
      <c r="G29" s="145">
        <v>42045</v>
      </c>
    </row>
    <row r="30" spans="1:10" x14ac:dyDescent="0.25">
      <c r="A30" s="184"/>
      <c r="B30" s="134">
        <v>42046</v>
      </c>
      <c r="C30">
        <v>5280</v>
      </c>
      <c r="E30" s="141">
        <f t="shared" si="0"/>
        <v>42046</v>
      </c>
      <c r="G30" s="145">
        <v>42046</v>
      </c>
    </row>
    <row r="31" spans="1:10" x14ac:dyDescent="0.25">
      <c r="A31" s="184"/>
      <c r="B31" s="134">
        <v>42047</v>
      </c>
      <c r="C31">
        <v>4930</v>
      </c>
      <c r="E31" s="141">
        <f t="shared" si="0"/>
        <v>42047</v>
      </c>
      <c r="G31" s="145">
        <v>42047</v>
      </c>
    </row>
    <row r="32" spans="1:10" x14ac:dyDescent="0.25">
      <c r="A32" s="184"/>
      <c r="B32" s="134">
        <v>42048</v>
      </c>
      <c r="C32">
        <v>5200</v>
      </c>
      <c r="E32" s="141">
        <f t="shared" si="0"/>
        <v>42048</v>
      </c>
      <c r="G32" s="145">
        <v>42048</v>
      </c>
    </row>
    <row r="33" spans="1:7" x14ac:dyDescent="0.25">
      <c r="A33" s="184"/>
      <c r="B33" s="134">
        <v>42051</v>
      </c>
      <c r="C33">
        <v>4470</v>
      </c>
      <c r="E33" s="141">
        <f t="shared" si="0"/>
        <v>42051</v>
      </c>
      <c r="G33" s="145">
        <v>42051</v>
      </c>
    </row>
    <row r="34" spans="1:7" x14ac:dyDescent="0.25">
      <c r="A34" s="184"/>
      <c r="B34" s="134">
        <v>42052</v>
      </c>
      <c r="C34">
        <v>4230</v>
      </c>
      <c r="E34" s="141">
        <f t="shared" si="0"/>
        <v>42052</v>
      </c>
      <c r="G34" s="145">
        <v>42052</v>
      </c>
    </row>
    <row r="35" spans="1:7" x14ac:dyDescent="0.25">
      <c r="A35" s="184"/>
      <c r="B35" s="134">
        <v>42053</v>
      </c>
      <c r="C35">
        <v>4100</v>
      </c>
      <c r="E35" s="141">
        <f t="shared" si="0"/>
        <v>42053</v>
      </c>
      <c r="G35" s="145">
        <v>42053</v>
      </c>
    </row>
    <row r="36" spans="1:7" x14ac:dyDescent="0.25">
      <c r="A36" s="184"/>
      <c r="B36" s="134">
        <v>42054</v>
      </c>
      <c r="C36">
        <v>5180</v>
      </c>
      <c r="E36" s="141">
        <f t="shared" si="0"/>
        <v>42054</v>
      </c>
      <c r="G36" s="145">
        <v>42054</v>
      </c>
    </row>
    <row r="37" spans="1:7" x14ac:dyDescent="0.25">
      <c r="A37" s="184"/>
      <c r="B37" s="134">
        <v>42055</v>
      </c>
      <c r="C37">
        <v>5570</v>
      </c>
      <c r="E37" s="141">
        <f t="shared" si="0"/>
        <v>42055</v>
      </c>
      <c r="G37" s="145">
        <v>42055</v>
      </c>
    </row>
    <row r="38" spans="1:7" x14ac:dyDescent="0.25">
      <c r="A38" s="184"/>
      <c r="B38" s="134">
        <v>42058</v>
      </c>
      <c r="C38">
        <v>5370</v>
      </c>
      <c r="E38" s="141">
        <f t="shared" si="0"/>
        <v>42058</v>
      </c>
      <c r="G38" s="145">
        <v>42058</v>
      </c>
    </row>
    <row r="39" spans="1:7" x14ac:dyDescent="0.25">
      <c r="A39" s="184"/>
      <c r="B39" s="134">
        <v>42059</v>
      </c>
      <c r="C39">
        <v>5580</v>
      </c>
      <c r="E39" s="141">
        <f t="shared" si="0"/>
        <v>42059</v>
      </c>
      <c r="G39" s="145">
        <v>42059</v>
      </c>
    </row>
    <row r="40" spans="1:7" x14ac:dyDescent="0.25">
      <c r="A40" s="184"/>
      <c r="B40" s="134">
        <v>42060</v>
      </c>
      <c r="C40">
        <v>5040</v>
      </c>
      <c r="E40" s="141">
        <f t="shared" si="0"/>
        <v>42060</v>
      </c>
      <c r="G40" s="145">
        <v>42060</v>
      </c>
    </row>
    <row r="41" spans="1:7" x14ac:dyDescent="0.25">
      <c r="A41" s="184"/>
      <c r="B41" s="134">
        <v>42061</v>
      </c>
      <c r="C41">
        <v>5040</v>
      </c>
      <c r="E41" s="141">
        <f t="shared" si="0"/>
        <v>42061</v>
      </c>
      <c r="G41" s="145">
        <v>42061</v>
      </c>
    </row>
    <row r="42" spans="1:7" x14ac:dyDescent="0.25">
      <c r="A42" s="184"/>
      <c r="B42" s="134">
        <v>42062</v>
      </c>
      <c r="C42">
        <v>4920</v>
      </c>
      <c r="E42" s="141">
        <f t="shared" si="0"/>
        <v>42062</v>
      </c>
      <c r="G42" s="145">
        <v>42062</v>
      </c>
    </row>
    <row r="43" spans="1:7" x14ac:dyDescent="0.25">
      <c r="A43" s="184" t="s">
        <v>252</v>
      </c>
      <c r="B43" s="134">
        <v>42065</v>
      </c>
      <c r="C43">
        <v>5370</v>
      </c>
      <c r="E43" s="141">
        <f t="shared" si="0"/>
        <v>42065</v>
      </c>
      <c r="G43" s="145">
        <v>42065</v>
      </c>
    </row>
    <row r="44" spans="1:7" x14ac:dyDescent="0.25">
      <c r="A44" s="184"/>
      <c r="B44" s="134">
        <v>42066</v>
      </c>
      <c r="C44">
        <v>4490</v>
      </c>
      <c r="E44" s="141">
        <f t="shared" si="0"/>
        <v>42066</v>
      </c>
      <c r="G44" s="145">
        <v>42066</v>
      </c>
    </row>
    <row r="45" spans="1:7" x14ac:dyDescent="0.25">
      <c r="A45" s="184"/>
      <c r="B45" s="134">
        <v>42067</v>
      </c>
      <c r="C45">
        <v>5890</v>
      </c>
      <c r="E45" s="141">
        <f t="shared" si="0"/>
        <v>42067</v>
      </c>
      <c r="G45" s="145">
        <v>42067</v>
      </c>
    </row>
    <row r="46" spans="1:7" x14ac:dyDescent="0.25">
      <c r="A46" s="184"/>
      <c r="B46" s="134">
        <v>42068</v>
      </c>
      <c r="C46">
        <v>5130</v>
      </c>
      <c r="E46" s="141">
        <f t="shared" si="0"/>
        <v>42068</v>
      </c>
      <c r="G46" s="145">
        <v>42068</v>
      </c>
    </row>
    <row r="47" spans="1:7" x14ac:dyDescent="0.25">
      <c r="A47" s="184"/>
      <c r="B47" s="134">
        <v>42069</v>
      </c>
      <c r="C47">
        <v>5420</v>
      </c>
      <c r="E47" s="141">
        <f t="shared" si="0"/>
        <v>42069</v>
      </c>
      <c r="G47" s="145">
        <v>42069</v>
      </c>
    </row>
    <row r="48" spans="1:7" x14ac:dyDescent="0.25">
      <c r="A48" s="184"/>
      <c r="B48" s="134">
        <v>42072</v>
      </c>
      <c r="C48">
        <v>4480</v>
      </c>
      <c r="E48" s="141">
        <f t="shared" si="0"/>
        <v>42072</v>
      </c>
      <c r="G48" s="145">
        <v>42072</v>
      </c>
    </row>
    <row r="49" spans="1:7" x14ac:dyDescent="0.25">
      <c r="A49" s="184"/>
      <c r="B49" s="134">
        <v>42073</v>
      </c>
      <c r="C49">
        <v>5980</v>
      </c>
      <c r="E49" s="141">
        <f t="shared" si="0"/>
        <v>42073</v>
      </c>
      <c r="G49" s="145">
        <v>42073</v>
      </c>
    </row>
    <row r="50" spans="1:7" x14ac:dyDescent="0.25">
      <c r="A50" s="184"/>
      <c r="B50" s="134">
        <v>42074</v>
      </c>
      <c r="C50">
        <v>5130</v>
      </c>
      <c r="E50" s="141">
        <f t="shared" si="0"/>
        <v>42074</v>
      </c>
      <c r="G50" s="145">
        <v>42074</v>
      </c>
    </row>
    <row r="51" spans="1:7" x14ac:dyDescent="0.25">
      <c r="A51" s="184"/>
      <c r="B51" s="134">
        <v>42075</v>
      </c>
      <c r="C51">
        <v>5850</v>
      </c>
      <c r="E51" s="141">
        <f t="shared" si="0"/>
        <v>42075</v>
      </c>
      <c r="G51" s="145">
        <v>42075</v>
      </c>
    </row>
    <row r="52" spans="1:7" x14ac:dyDescent="0.25">
      <c r="A52" s="184"/>
      <c r="B52" s="134">
        <v>42076</v>
      </c>
      <c r="C52">
        <v>5990</v>
      </c>
      <c r="E52" s="141">
        <f t="shared" si="0"/>
        <v>42076</v>
      </c>
      <c r="G52" s="145">
        <v>42076</v>
      </c>
    </row>
    <row r="53" spans="1:7" x14ac:dyDescent="0.25">
      <c r="A53" s="184"/>
      <c r="B53" s="134">
        <v>42079</v>
      </c>
      <c r="C53">
        <v>5010</v>
      </c>
      <c r="E53" s="141">
        <f t="shared" si="0"/>
        <v>42079</v>
      </c>
      <c r="G53" s="145">
        <v>42079</v>
      </c>
    </row>
    <row r="54" spans="1:7" x14ac:dyDescent="0.25">
      <c r="A54" s="184"/>
      <c r="B54" s="134">
        <v>42080</v>
      </c>
      <c r="C54">
        <v>5440</v>
      </c>
      <c r="E54" s="141">
        <f t="shared" si="0"/>
        <v>42080</v>
      </c>
      <c r="G54" s="145">
        <v>42080</v>
      </c>
    </row>
    <row r="55" spans="1:7" x14ac:dyDescent="0.25">
      <c r="A55" s="184"/>
      <c r="B55" s="134">
        <v>42081</v>
      </c>
      <c r="C55">
        <v>5800</v>
      </c>
      <c r="E55" s="141">
        <f t="shared" si="0"/>
        <v>42081</v>
      </c>
      <c r="G55" s="145">
        <v>42081</v>
      </c>
    </row>
    <row r="56" spans="1:7" x14ac:dyDescent="0.25">
      <c r="A56" s="184"/>
      <c r="B56" s="134">
        <v>42082</v>
      </c>
      <c r="C56">
        <v>5590</v>
      </c>
      <c r="E56" s="141">
        <f t="shared" si="0"/>
        <v>42082</v>
      </c>
      <c r="G56" s="145">
        <v>42082</v>
      </c>
    </row>
    <row r="57" spans="1:7" x14ac:dyDescent="0.25">
      <c r="A57" s="184"/>
      <c r="B57" s="134">
        <v>42083</v>
      </c>
      <c r="C57">
        <v>5200</v>
      </c>
      <c r="E57" s="141">
        <f t="shared" si="0"/>
        <v>42083</v>
      </c>
      <c r="G57" s="145">
        <v>42083</v>
      </c>
    </row>
    <row r="58" spans="1:7" x14ac:dyDescent="0.25">
      <c r="A58" s="184"/>
      <c r="B58" s="134">
        <v>42086</v>
      </c>
      <c r="C58">
        <v>5570</v>
      </c>
      <c r="E58" s="141">
        <f t="shared" si="0"/>
        <v>42086</v>
      </c>
      <c r="G58" s="145">
        <v>42086</v>
      </c>
    </row>
    <row r="59" spans="1:7" x14ac:dyDescent="0.25">
      <c r="A59" s="184"/>
      <c r="B59" s="134">
        <v>42087</v>
      </c>
      <c r="C59">
        <v>4460</v>
      </c>
      <c r="E59" s="141">
        <f t="shared" si="0"/>
        <v>42087</v>
      </c>
      <c r="G59" s="145">
        <v>42087</v>
      </c>
    </row>
    <row r="60" spans="1:7" x14ac:dyDescent="0.25">
      <c r="A60" s="184"/>
      <c r="B60" s="134">
        <v>42088</v>
      </c>
      <c r="C60">
        <v>4520</v>
      </c>
      <c r="E60" s="141">
        <f t="shared" si="0"/>
        <v>42088</v>
      </c>
      <c r="G60" s="145">
        <v>42088</v>
      </c>
    </row>
    <row r="61" spans="1:7" x14ac:dyDescent="0.25">
      <c r="A61" s="184"/>
      <c r="B61" s="134">
        <v>42089</v>
      </c>
      <c r="C61">
        <v>5270</v>
      </c>
      <c r="E61" s="141">
        <f t="shared" si="0"/>
        <v>42089</v>
      </c>
      <c r="G61" s="145">
        <v>42089</v>
      </c>
    </row>
    <row r="62" spans="1:7" x14ac:dyDescent="0.25">
      <c r="A62" s="184"/>
      <c r="B62" s="134">
        <v>42090</v>
      </c>
      <c r="C62">
        <v>4400</v>
      </c>
      <c r="E62" s="141">
        <f t="shared" si="0"/>
        <v>42090</v>
      </c>
      <c r="G62" s="145">
        <v>42090</v>
      </c>
    </row>
    <row r="63" spans="1:7" x14ac:dyDescent="0.25">
      <c r="A63" s="184"/>
      <c r="B63" s="134">
        <v>42093</v>
      </c>
      <c r="C63">
        <v>4670</v>
      </c>
      <c r="E63" s="141">
        <f t="shared" si="0"/>
        <v>42093</v>
      </c>
      <c r="G63" s="145">
        <v>42093</v>
      </c>
    </row>
    <row r="64" spans="1:7" x14ac:dyDescent="0.25">
      <c r="A64" s="184"/>
      <c r="B64" s="134">
        <v>42094</v>
      </c>
      <c r="C64">
        <v>5370</v>
      </c>
      <c r="E64" s="141">
        <f t="shared" si="0"/>
        <v>42094</v>
      </c>
      <c r="G64" s="145">
        <v>42094</v>
      </c>
    </row>
    <row r="65" spans="1:7" x14ac:dyDescent="0.25">
      <c r="A65" s="184" t="s">
        <v>253</v>
      </c>
      <c r="B65" s="134">
        <v>42095</v>
      </c>
      <c r="C65">
        <v>4340</v>
      </c>
      <c r="E65" s="141">
        <f t="shared" si="0"/>
        <v>42095</v>
      </c>
      <c r="G65" s="145">
        <v>42095</v>
      </c>
    </row>
    <row r="66" spans="1:7" x14ac:dyDescent="0.25">
      <c r="A66" s="184"/>
      <c r="B66" s="134">
        <v>42096</v>
      </c>
      <c r="C66">
        <v>4210</v>
      </c>
      <c r="E66" s="141">
        <f t="shared" si="0"/>
        <v>42096</v>
      </c>
      <c r="G66" s="145">
        <v>42096</v>
      </c>
    </row>
    <row r="67" spans="1:7" x14ac:dyDescent="0.25">
      <c r="A67" s="184"/>
      <c r="B67" s="134">
        <v>42097</v>
      </c>
      <c r="C67">
        <v>5340</v>
      </c>
      <c r="E67" s="141">
        <f t="shared" ref="E67:E86" si="1">B67</f>
        <v>42097</v>
      </c>
      <c r="G67" s="145">
        <v>42097</v>
      </c>
    </row>
    <row r="68" spans="1:7" x14ac:dyDescent="0.25">
      <c r="A68" s="184"/>
      <c r="B68" s="134">
        <v>42100</v>
      </c>
      <c r="C68">
        <v>4630</v>
      </c>
      <c r="E68" s="141">
        <f t="shared" si="1"/>
        <v>42100</v>
      </c>
      <c r="G68" s="145">
        <v>42100</v>
      </c>
    </row>
    <row r="69" spans="1:7" x14ac:dyDescent="0.25">
      <c r="A69" s="184"/>
      <c r="B69" s="134">
        <v>42101</v>
      </c>
      <c r="C69">
        <v>4560</v>
      </c>
      <c r="E69" s="141">
        <f t="shared" si="1"/>
        <v>42101</v>
      </c>
      <c r="G69" s="145">
        <v>42101</v>
      </c>
    </row>
    <row r="70" spans="1:7" x14ac:dyDescent="0.25">
      <c r="A70" s="184"/>
      <c r="B70" s="134">
        <v>42102</v>
      </c>
      <c r="C70">
        <v>4040</v>
      </c>
      <c r="E70" s="141">
        <f t="shared" si="1"/>
        <v>42102</v>
      </c>
      <c r="G70" s="145">
        <v>42102</v>
      </c>
    </row>
    <row r="71" spans="1:7" x14ac:dyDescent="0.25">
      <c r="A71" s="184"/>
      <c r="B71" s="134">
        <v>42103</v>
      </c>
      <c r="C71">
        <v>4520</v>
      </c>
      <c r="E71" s="141">
        <f t="shared" si="1"/>
        <v>42103</v>
      </c>
      <c r="G71" s="145">
        <v>42103</v>
      </c>
    </row>
    <row r="72" spans="1:7" x14ac:dyDescent="0.25">
      <c r="A72" s="184"/>
      <c r="B72" s="134">
        <v>42104</v>
      </c>
      <c r="C72">
        <v>5800</v>
      </c>
      <c r="E72" s="141">
        <f t="shared" si="1"/>
        <v>42104</v>
      </c>
      <c r="G72" s="145">
        <v>42104</v>
      </c>
    </row>
    <row r="73" spans="1:7" x14ac:dyDescent="0.25">
      <c r="A73" s="184"/>
      <c r="B73" s="134">
        <v>42107</v>
      </c>
      <c r="C73">
        <v>4110</v>
      </c>
      <c r="E73" s="141">
        <f t="shared" si="1"/>
        <v>42107</v>
      </c>
      <c r="G73" s="145">
        <v>42107</v>
      </c>
    </row>
    <row r="74" spans="1:7" x14ac:dyDescent="0.25">
      <c r="A74" s="184"/>
      <c r="B74" s="134">
        <v>42108</v>
      </c>
      <c r="C74">
        <v>4840</v>
      </c>
      <c r="E74" s="141">
        <f t="shared" si="1"/>
        <v>42108</v>
      </c>
      <c r="G74" s="145">
        <v>42108</v>
      </c>
    </row>
    <row r="75" spans="1:7" x14ac:dyDescent="0.25">
      <c r="A75" s="184"/>
      <c r="B75" s="134">
        <v>42109</v>
      </c>
      <c r="C75">
        <v>5800</v>
      </c>
      <c r="E75" s="141">
        <f t="shared" si="1"/>
        <v>42109</v>
      </c>
      <c r="G75" s="145">
        <v>42109</v>
      </c>
    </row>
    <row r="76" spans="1:7" x14ac:dyDescent="0.25">
      <c r="A76" s="184"/>
      <c r="B76" s="134">
        <v>42110</v>
      </c>
      <c r="C76">
        <v>5660</v>
      </c>
      <c r="E76" s="141">
        <f t="shared" si="1"/>
        <v>42110</v>
      </c>
      <c r="G76" s="145">
        <v>42110</v>
      </c>
    </row>
    <row r="77" spans="1:7" x14ac:dyDescent="0.25">
      <c r="A77" s="184"/>
      <c r="B77" s="134">
        <v>42111</v>
      </c>
      <c r="C77">
        <v>4830</v>
      </c>
      <c r="E77" s="141">
        <f t="shared" si="1"/>
        <v>42111</v>
      </c>
      <c r="G77" s="145">
        <v>42111</v>
      </c>
    </row>
    <row r="78" spans="1:7" x14ac:dyDescent="0.25">
      <c r="A78" s="184"/>
      <c r="B78" s="134">
        <v>42114</v>
      </c>
      <c r="C78">
        <v>4090</v>
      </c>
      <c r="E78" s="141">
        <f t="shared" si="1"/>
        <v>42114</v>
      </c>
      <c r="G78" s="145">
        <v>42114</v>
      </c>
    </row>
    <row r="79" spans="1:7" x14ac:dyDescent="0.25">
      <c r="A79" s="184"/>
      <c r="B79" s="134">
        <v>42115</v>
      </c>
      <c r="C79">
        <v>5370</v>
      </c>
      <c r="E79" s="141">
        <f t="shared" si="1"/>
        <v>42115</v>
      </c>
      <c r="G79" s="145">
        <v>42115</v>
      </c>
    </row>
    <row r="80" spans="1:7" x14ac:dyDescent="0.25">
      <c r="A80" s="184"/>
      <c r="B80" s="134">
        <v>42116</v>
      </c>
      <c r="C80">
        <v>4630</v>
      </c>
      <c r="E80" s="141">
        <f t="shared" si="1"/>
        <v>42116</v>
      </c>
      <c r="G80" s="145">
        <v>42116</v>
      </c>
    </row>
    <row r="81" spans="1:7" x14ac:dyDescent="0.25">
      <c r="A81" s="184"/>
      <c r="B81" s="134">
        <v>42117</v>
      </c>
      <c r="C81">
        <v>4570</v>
      </c>
      <c r="E81" s="141">
        <f t="shared" si="1"/>
        <v>42117</v>
      </c>
      <c r="G81" s="145">
        <v>42117</v>
      </c>
    </row>
    <row r="82" spans="1:7" x14ac:dyDescent="0.25">
      <c r="A82" s="184"/>
      <c r="B82" s="134">
        <v>42118</v>
      </c>
      <c r="C82">
        <v>5350</v>
      </c>
      <c r="E82" s="141">
        <f t="shared" si="1"/>
        <v>42118</v>
      </c>
      <c r="G82" s="145">
        <v>42118</v>
      </c>
    </row>
    <row r="83" spans="1:7" x14ac:dyDescent="0.25">
      <c r="A83" s="184"/>
      <c r="B83" s="134">
        <v>42121</v>
      </c>
      <c r="C83">
        <v>4920</v>
      </c>
      <c r="E83" s="141">
        <f t="shared" si="1"/>
        <v>42121</v>
      </c>
      <c r="G83" s="145">
        <v>42121</v>
      </c>
    </row>
    <row r="84" spans="1:7" x14ac:dyDescent="0.25">
      <c r="A84" s="184"/>
      <c r="B84" s="134">
        <v>42122</v>
      </c>
      <c r="C84">
        <v>5420</v>
      </c>
      <c r="E84" s="141">
        <f t="shared" si="1"/>
        <v>42122</v>
      </c>
      <c r="G84" s="145">
        <v>42122</v>
      </c>
    </row>
    <row r="85" spans="1:7" x14ac:dyDescent="0.25">
      <c r="A85" s="184"/>
      <c r="B85" s="134">
        <v>42123</v>
      </c>
      <c r="C85">
        <v>4010</v>
      </c>
      <c r="E85" s="141">
        <f t="shared" si="1"/>
        <v>42123</v>
      </c>
      <c r="G85" s="145">
        <v>42123</v>
      </c>
    </row>
    <row r="86" spans="1:7" x14ac:dyDescent="0.25">
      <c r="A86" s="184"/>
      <c r="B86" s="134">
        <v>42124</v>
      </c>
      <c r="C86">
        <v>5370</v>
      </c>
      <c r="E86" s="141">
        <f t="shared" si="1"/>
        <v>42124</v>
      </c>
      <c r="G86" s="145">
        <v>42124</v>
      </c>
    </row>
  </sheetData>
  <mergeCells count="5">
    <mergeCell ref="F1:G1"/>
    <mergeCell ref="A2:A22"/>
    <mergeCell ref="A23:A42"/>
    <mergeCell ref="A43:A64"/>
    <mergeCell ref="A65:A8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pageSetUpPr fitToPage="1"/>
  </sheetPr>
  <dimension ref="A1:M78"/>
  <sheetViews>
    <sheetView topLeftCell="D22" workbookViewId="0">
      <selection activeCell="E49" sqref="E49"/>
    </sheetView>
  </sheetViews>
  <sheetFormatPr baseColWidth="10" defaultRowHeight="15" x14ac:dyDescent="0.25"/>
  <cols>
    <col min="1" max="1" width="22.7109375" customWidth="1"/>
    <col min="2" max="2" width="50.7109375" customWidth="1"/>
    <col min="3" max="3" width="6.7109375" customWidth="1"/>
    <col min="4" max="4" width="4.7109375" customWidth="1"/>
    <col min="5" max="5" width="40.7109375" customWidth="1"/>
    <col min="6" max="7" width="6.7109375" customWidth="1"/>
    <col min="8" max="8" width="72.7109375" customWidth="1"/>
    <col min="9" max="9" width="6.7109375" customWidth="1"/>
    <col min="10" max="10" width="16.7109375" customWidth="1"/>
    <col min="11" max="12" width="32.7109375" customWidth="1"/>
    <col min="13" max="13" width="4.5703125" customWidth="1"/>
  </cols>
  <sheetData>
    <row r="1" spans="1:13" x14ac:dyDescent="0.25">
      <c r="A1" s="5" t="s">
        <v>149</v>
      </c>
    </row>
    <row r="2" spans="1:13" ht="15.75" thickBot="1" x14ac:dyDescent="0.3">
      <c r="A2" s="5"/>
    </row>
    <row r="3" spans="1:13" ht="16.5" customHeight="1" thickTop="1" thickBot="1" x14ac:dyDescent="0.3">
      <c r="A3" s="199" t="s">
        <v>12</v>
      </c>
      <c r="B3" s="199"/>
      <c r="D3" s="209" t="s">
        <v>13</v>
      </c>
      <c r="E3" s="209"/>
      <c r="G3" s="199" t="s">
        <v>14</v>
      </c>
      <c r="H3" s="199"/>
      <c r="J3" s="199" t="s">
        <v>15</v>
      </c>
      <c r="K3" s="199"/>
      <c r="L3" s="199"/>
      <c r="M3" s="199"/>
    </row>
    <row r="4" spans="1:13" ht="16.5" thickTop="1" thickBot="1" x14ac:dyDescent="0.3">
      <c r="A4" s="74" t="s">
        <v>49</v>
      </c>
      <c r="B4" s="75" t="s">
        <v>28</v>
      </c>
      <c r="D4" s="209"/>
      <c r="E4" s="209"/>
      <c r="G4" s="191" t="s">
        <v>83</v>
      </c>
      <c r="H4" s="192"/>
      <c r="J4" s="210" t="s">
        <v>43</v>
      </c>
      <c r="K4" s="211"/>
      <c r="L4" s="211"/>
      <c r="M4" s="212"/>
    </row>
    <row r="5" spans="1:13" ht="15.75" thickTop="1" x14ac:dyDescent="0.25">
      <c r="A5" s="15" t="s">
        <v>121</v>
      </c>
      <c r="B5" s="16" t="s">
        <v>122</v>
      </c>
      <c r="D5" s="191" t="s">
        <v>104</v>
      </c>
      <c r="E5" s="192"/>
      <c r="G5" s="23" t="s">
        <v>78</v>
      </c>
      <c r="H5" s="24" t="s">
        <v>79</v>
      </c>
      <c r="J5" s="213" t="s">
        <v>44</v>
      </c>
      <c r="K5" s="214"/>
      <c r="L5" s="214"/>
      <c r="M5" s="215"/>
    </row>
    <row r="6" spans="1:13" x14ac:dyDescent="0.25">
      <c r="A6" s="15" t="s">
        <v>63</v>
      </c>
      <c r="B6" s="16" t="s">
        <v>64</v>
      </c>
      <c r="D6" s="23" t="s">
        <v>105</v>
      </c>
      <c r="E6" s="24" t="s">
        <v>106</v>
      </c>
      <c r="G6" s="25" t="s">
        <v>80</v>
      </c>
      <c r="H6" s="26" t="s">
        <v>81</v>
      </c>
      <c r="K6" s="6"/>
      <c r="L6" s="6"/>
    </row>
    <row r="7" spans="1:13" ht="15.75" thickBot="1" x14ac:dyDescent="0.3">
      <c r="A7" s="15" t="s">
        <v>65</v>
      </c>
      <c r="B7" s="16" t="s">
        <v>66</v>
      </c>
      <c r="D7" s="25" t="s">
        <v>107</v>
      </c>
      <c r="E7" s="26" t="s">
        <v>108</v>
      </c>
      <c r="G7" s="207" t="s">
        <v>82</v>
      </c>
      <c r="H7" s="208"/>
    </row>
    <row r="8" spans="1:13" ht="16.5" thickTop="1" thickBot="1" x14ac:dyDescent="0.3">
      <c r="A8" s="15" t="s">
        <v>67</v>
      </c>
      <c r="B8" s="16" t="s">
        <v>68</v>
      </c>
      <c r="D8" s="25" t="s">
        <v>150</v>
      </c>
      <c r="E8" s="26" t="s">
        <v>150</v>
      </c>
      <c r="G8" s="23" t="s">
        <v>45</v>
      </c>
      <c r="H8" s="75" t="s">
        <v>46</v>
      </c>
      <c r="J8" s="199" t="s">
        <v>16</v>
      </c>
      <c r="K8" s="199"/>
      <c r="L8" s="199"/>
      <c r="M8" s="199"/>
    </row>
    <row r="9" spans="1:13" ht="15.75" thickTop="1" x14ac:dyDescent="0.25">
      <c r="A9" s="15" t="s">
        <v>1</v>
      </c>
      <c r="B9" s="16" t="s">
        <v>29</v>
      </c>
      <c r="D9" s="94" t="s">
        <v>151</v>
      </c>
      <c r="E9" s="95" t="s">
        <v>152</v>
      </c>
      <c r="G9" s="71" t="s">
        <v>217</v>
      </c>
      <c r="H9" s="68" t="s">
        <v>218</v>
      </c>
      <c r="J9" s="193" t="s">
        <v>27</v>
      </c>
      <c r="K9" s="197"/>
      <c r="L9" s="197"/>
      <c r="M9" s="194"/>
    </row>
    <row r="10" spans="1:13" x14ac:dyDescent="0.25">
      <c r="A10" s="15" t="s">
        <v>25</v>
      </c>
      <c r="B10" s="16" t="s">
        <v>26</v>
      </c>
      <c r="D10" s="25" t="s">
        <v>109</v>
      </c>
      <c r="E10" s="26" t="s">
        <v>155</v>
      </c>
      <c r="G10" s="96" t="s">
        <v>153</v>
      </c>
      <c r="H10" s="97" t="s">
        <v>154</v>
      </c>
      <c r="J10" s="19" t="s">
        <v>156</v>
      </c>
      <c r="K10" s="73" t="s">
        <v>157</v>
      </c>
      <c r="L10" s="191" t="s">
        <v>158</v>
      </c>
      <c r="M10" s="192"/>
    </row>
    <row r="11" spans="1:13" x14ac:dyDescent="0.25">
      <c r="A11" s="15" t="s">
        <v>2</v>
      </c>
      <c r="B11" s="16" t="s">
        <v>30</v>
      </c>
      <c r="D11" s="25" t="s">
        <v>110</v>
      </c>
      <c r="E11" s="26" t="s">
        <v>159</v>
      </c>
      <c r="G11" s="25" t="s">
        <v>72</v>
      </c>
      <c r="H11" s="26" t="s">
        <v>74</v>
      </c>
      <c r="J11" s="20" t="s">
        <v>25</v>
      </c>
      <c r="K11" s="21" t="s">
        <v>18</v>
      </c>
      <c r="L11" s="193" t="s">
        <v>50</v>
      </c>
      <c r="M11" s="194"/>
    </row>
    <row r="12" spans="1:13" x14ac:dyDescent="0.25">
      <c r="A12" s="15" t="s">
        <v>0</v>
      </c>
      <c r="B12" s="16" t="s">
        <v>31</v>
      </c>
      <c r="D12" s="25" t="s">
        <v>150</v>
      </c>
      <c r="E12" s="26" t="s">
        <v>150</v>
      </c>
      <c r="G12" s="25" t="s">
        <v>150</v>
      </c>
      <c r="H12" s="26" t="s">
        <v>150</v>
      </c>
      <c r="J12" s="100"/>
      <c r="K12" s="22" t="s">
        <v>19</v>
      </c>
      <c r="L12" s="195" t="s">
        <v>50</v>
      </c>
      <c r="M12" s="196"/>
    </row>
    <row r="13" spans="1:13" x14ac:dyDescent="0.25">
      <c r="A13" s="15" t="s">
        <v>3</v>
      </c>
      <c r="B13" s="16" t="s">
        <v>32</v>
      </c>
      <c r="D13" s="94" t="s">
        <v>160</v>
      </c>
      <c r="E13" s="95" t="s">
        <v>161</v>
      </c>
      <c r="G13" s="98" t="s">
        <v>73</v>
      </c>
      <c r="H13" s="99" t="s">
        <v>75</v>
      </c>
    </row>
    <row r="14" spans="1:13" ht="15.75" thickBot="1" x14ac:dyDescent="0.3">
      <c r="A14" s="15" t="s">
        <v>9</v>
      </c>
      <c r="B14" s="16" t="s">
        <v>33</v>
      </c>
      <c r="D14" s="61" t="s">
        <v>128</v>
      </c>
      <c r="E14" s="26" t="s">
        <v>199</v>
      </c>
      <c r="G14" s="25" t="s">
        <v>97</v>
      </c>
      <c r="H14" s="26" t="s">
        <v>77</v>
      </c>
    </row>
    <row r="15" spans="1:13" ht="16.5" thickTop="1" thickBot="1" x14ac:dyDescent="0.3">
      <c r="A15" s="15" t="s">
        <v>4</v>
      </c>
      <c r="B15" s="16" t="s">
        <v>34</v>
      </c>
      <c r="D15" s="61" t="s">
        <v>58</v>
      </c>
      <c r="E15" s="62" t="s">
        <v>200</v>
      </c>
      <c r="G15" s="96" t="s">
        <v>76</v>
      </c>
      <c r="H15" s="97" t="s">
        <v>98</v>
      </c>
      <c r="J15" s="199" t="s">
        <v>113</v>
      </c>
      <c r="K15" s="199"/>
      <c r="L15" s="199"/>
      <c r="M15" s="199"/>
    </row>
    <row r="16" spans="1:13" ht="15.75" thickTop="1" x14ac:dyDescent="0.25">
      <c r="A16" s="15" t="s">
        <v>35</v>
      </c>
      <c r="B16" s="16" t="s">
        <v>36</v>
      </c>
      <c r="D16" s="61" t="s">
        <v>150</v>
      </c>
      <c r="E16" s="62" t="s">
        <v>150</v>
      </c>
      <c r="G16" s="25" t="s">
        <v>69</v>
      </c>
      <c r="H16" s="26" t="s">
        <v>70</v>
      </c>
      <c r="J16" s="191" t="s">
        <v>82</v>
      </c>
      <c r="K16" s="200"/>
      <c r="L16" s="200"/>
      <c r="M16" s="192"/>
    </row>
    <row r="17" spans="1:13" x14ac:dyDescent="0.25">
      <c r="A17" s="67" t="s">
        <v>215</v>
      </c>
      <c r="B17" s="68" t="s">
        <v>216</v>
      </c>
      <c r="D17" s="94" t="s">
        <v>129</v>
      </c>
      <c r="E17" s="95" t="s">
        <v>201</v>
      </c>
      <c r="G17" s="25" t="s">
        <v>150</v>
      </c>
      <c r="H17" s="26" t="s">
        <v>150</v>
      </c>
      <c r="J17" s="113" t="s">
        <v>162</v>
      </c>
      <c r="K17" s="123" t="s">
        <v>163</v>
      </c>
      <c r="L17" s="197" t="s">
        <v>116</v>
      </c>
      <c r="M17" s="194"/>
    </row>
    <row r="18" spans="1:13" x14ac:dyDescent="0.25">
      <c r="A18" s="15" t="s">
        <v>37</v>
      </c>
      <c r="B18" s="16" t="s">
        <v>38</v>
      </c>
      <c r="D18" s="61" t="s">
        <v>130</v>
      </c>
      <c r="E18" s="26" t="s">
        <v>202</v>
      </c>
      <c r="G18" s="25" t="s">
        <v>71</v>
      </c>
      <c r="H18" s="26" t="s">
        <v>99</v>
      </c>
      <c r="J18" s="101" t="s">
        <v>114</v>
      </c>
      <c r="K18" s="102" t="s">
        <v>115</v>
      </c>
      <c r="L18" s="198" t="s">
        <v>117</v>
      </c>
      <c r="M18" s="198"/>
    </row>
    <row r="19" spans="1:13" x14ac:dyDescent="0.25">
      <c r="A19" s="15" t="s">
        <v>5</v>
      </c>
      <c r="B19" s="16" t="s">
        <v>39</v>
      </c>
      <c r="D19" s="61" t="s">
        <v>59</v>
      </c>
      <c r="E19" s="62" t="s">
        <v>203</v>
      </c>
      <c r="G19" s="115" t="s">
        <v>127</v>
      </c>
      <c r="H19" s="116" t="s">
        <v>193</v>
      </c>
      <c r="J19" s="111" t="s">
        <v>126</v>
      </c>
      <c r="K19" s="117" t="s">
        <v>197</v>
      </c>
      <c r="L19" s="205" t="s">
        <v>198</v>
      </c>
      <c r="M19" s="206"/>
    </row>
    <row r="20" spans="1:13" x14ac:dyDescent="0.25">
      <c r="A20" s="15" t="s">
        <v>6</v>
      </c>
      <c r="B20" s="16" t="s">
        <v>40</v>
      </c>
      <c r="D20" s="61" t="s">
        <v>150</v>
      </c>
      <c r="E20" s="62" t="s">
        <v>150</v>
      </c>
      <c r="G20" s="217" t="s">
        <v>104</v>
      </c>
      <c r="H20" s="218"/>
      <c r="J20" s="103"/>
      <c r="K20" s="102"/>
      <c r="L20" s="102"/>
      <c r="M20" s="103"/>
    </row>
    <row r="21" spans="1:13" ht="15.75" thickBot="1" x14ac:dyDescent="0.3">
      <c r="A21" s="15" t="s">
        <v>7</v>
      </c>
      <c r="B21" s="16" t="s">
        <v>41</v>
      </c>
      <c r="D21" s="94" t="s">
        <v>131</v>
      </c>
      <c r="E21" s="95" t="s">
        <v>204</v>
      </c>
      <c r="G21" s="23" t="s">
        <v>130</v>
      </c>
      <c r="H21" s="24" t="s">
        <v>132</v>
      </c>
      <c r="J21" s="103"/>
      <c r="K21" s="103"/>
      <c r="L21" s="103"/>
      <c r="M21" s="103"/>
    </row>
    <row r="22" spans="1:13" ht="16.5" thickTop="1" thickBot="1" x14ac:dyDescent="0.3">
      <c r="A22" s="76" t="s">
        <v>8</v>
      </c>
      <c r="B22" s="77" t="s">
        <v>42</v>
      </c>
      <c r="D22" s="61" t="s">
        <v>164</v>
      </c>
      <c r="E22" s="26" t="s">
        <v>165</v>
      </c>
      <c r="G22" s="25" t="s">
        <v>59</v>
      </c>
      <c r="H22" s="26" t="s">
        <v>132</v>
      </c>
      <c r="J22" s="201" t="s">
        <v>118</v>
      </c>
      <c r="K22" s="201"/>
      <c r="L22" s="201"/>
      <c r="M22" s="201"/>
    </row>
    <row r="23" spans="1:13" ht="15.75" thickTop="1" x14ac:dyDescent="0.25">
      <c r="D23" s="61" t="s">
        <v>60</v>
      </c>
      <c r="E23" s="26" t="s">
        <v>166</v>
      </c>
      <c r="G23" s="25" t="s">
        <v>150</v>
      </c>
      <c r="H23" s="26" t="s">
        <v>150</v>
      </c>
      <c r="J23" s="191" t="s">
        <v>83</v>
      </c>
      <c r="K23" s="200"/>
      <c r="L23" s="200"/>
      <c r="M23" s="192"/>
    </row>
    <row r="24" spans="1:13" ht="15.75" thickBot="1" x14ac:dyDescent="0.3">
      <c r="D24" s="61" t="s">
        <v>150</v>
      </c>
      <c r="E24" s="62" t="s">
        <v>150</v>
      </c>
      <c r="G24" s="27" t="s">
        <v>131</v>
      </c>
      <c r="H24" s="28" t="s">
        <v>132</v>
      </c>
      <c r="J24" s="113" t="s">
        <v>116</v>
      </c>
      <c r="K24" s="114" t="s">
        <v>167</v>
      </c>
      <c r="L24" s="197" t="s">
        <v>168</v>
      </c>
      <c r="M24" s="194"/>
    </row>
    <row r="25" spans="1:13" ht="16.5" thickTop="1" thickBot="1" x14ac:dyDescent="0.3">
      <c r="A25" s="199" t="s">
        <v>47</v>
      </c>
      <c r="B25" s="199"/>
      <c r="D25" s="94" t="s">
        <v>170</v>
      </c>
      <c r="E25" s="95" t="s">
        <v>171</v>
      </c>
      <c r="G25" s="220" t="s">
        <v>27</v>
      </c>
      <c r="H25" s="221"/>
      <c r="J25" s="76" t="s">
        <v>48</v>
      </c>
      <c r="K25" s="112" t="s">
        <v>119</v>
      </c>
      <c r="L25" s="205" t="s">
        <v>120</v>
      </c>
      <c r="M25" s="206"/>
    </row>
    <row r="26" spans="1:13" ht="15.75" thickTop="1" x14ac:dyDescent="0.25">
      <c r="A26" s="216" t="s">
        <v>82</v>
      </c>
      <c r="B26" s="216"/>
      <c r="D26" s="25" t="s">
        <v>173</v>
      </c>
      <c r="E26" s="26" t="s">
        <v>174</v>
      </c>
      <c r="G26" s="70" t="s">
        <v>207</v>
      </c>
      <c r="H26" s="121" t="s">
        <v>208</v>
      </c>
    </row>
    <row r="27" spans="1:13" ht="15.75" thickBot="1" x14ac:dyDescent="0.3">
      <c r="A27" s="104" t="s">
        <v>169</v>
      </c>
      <c r="B27" s="105" t="s">
        <v>48</v>
      </c>
      <c r="D27" s="61" t="s">
        <v>176</v>
      </c>
      <c r="E27" s="62" t="s">
        <v>177</v>
      </c>
      <c r="G27" s="71" t="s">
        <v>211</v>
      </c>
      <c r="H27" s="122" t="s">
        <v>209</v>
      </c>
    </row>
    <row r="28" spans="1:13" ht="16.5" thickTop="1" thickBot="1" x14ac:dyDescent="0.3">
      <c r="A28" s="15" t="s">
        <v>172</v>
      </c>
      <c r="B28" s="16" t="s">
        <v>49</v>
      </c>
      <c r="D28" s="61" t="s">
        <v>179</v>
      </c>
      <c r="E28" s="62" t="s">
        <v>180</v>
      </c>
      <c r="G28" s="71" t="s">
        <v>212</v>
      </c>
      <c r="H28" s="122" t="s">
        <v>210</v>
      </c>
      <c r="J28" s="201" t="s">
        <v>219</v>
      </c>
      <c r="K28" s="201"/>
      <c r="L28" s="201"/>
      <c r="M28" s="201"/>
    </row>
    <row r="29" spans="1:13" ht="15.75" thickTop="1" x14ac:dyDescent="0.25">
      <c r="A29" s="15" t="s">
        <v>175</v>
      </c>
      <c r="B29" s="16" t="s">
        <v>35</v>
      </c>
      <c r="D29" s="63" t="s">
        <v>181</v>
      </c>
      <c r="E29" s="64" t="s">
        <v>182</v>
      </c>
      <c r="G29" s="71" t="s">
        <v>150</v>
      </c>
      <c r="H29" s="69" t="s">
        <v>150</v>
      </c>
      <c r="J29" s="202" t="s">
        <v>82</v>
      </c>
      <c r="K29" s="203"/>
      <c r="L29" s="203"/>
      <c r="M29" s="204"/>
    </row>
    <row r="30" spans="1:13" x14ac:dyDescent="0.25">
      <c r="A30" s="106" t="s">
        <v>178</v>
      </c>
      <c r="B30" s="107" t="s">
        <v>125</v>
      </c>
      <c r="D30" s="191" t="s">
        <v>83</v>
      </c>
      <c r="E30" s="192"/>
      <c r="G30" s="72" t="s">
        <v>213</v>
      </c>
      <c r="H30" s="65" t="s">
        <v>214</v>
      </c>
      <c r="J30" s="124" t="s">
        <v>223</v>
      </c>
      <c r="K30" s="125" t="s">
        <v>229</v>
      </c>
      <c r="L30" s="125"/>
      <c r="M30" s="126"/>
    </row>
    <row r="31" spans="1:13" x14ac:dyDescent="0.25">
      <c r="A31" s="219" t="s">
        <v>83</v>
      </c>
      <c r="B31" s="219"/>
      <c r="D31" s="108" t="s">
        <v>184</v>
      </c>
      <c r="E31" s="109" t="s">
        <v>185</v>
      </c>
      <c r="J31" s="127" t="s">
        <v>224</v>
      </c>
      <c r="K31" s="187" t="s">
        <v>230</v>
      </c>
      <c r="L31" s="187"/>
      <c r="M31" s="188"/>
    </row>
    <row r="32" spans="1:13" x14ac:dyDescent="0.25">
      <c r="A32" s="104" t="s">
        <v>169</v>
      </c>
      <c r="B32" s="105" t="s">
        <v>48</v>
      </c>
      <c r="D32" s="61" t="s">
        <v>187</v>
      </c>
      <c r="E32" s="62" t="s">
        <v>188</v>
      </c>
      <c r="J32" s="67" t="s">
        <v>225</v>
      </c>
      <c r="K32" s="189" t="s">
        <v>231</v>
      </c>
      <c r="L32" s="189"/>
      <c r="M32" s="190"/>
    </row>
    <row r="33" spans="1:13" x14ac:dyDescent="0.25">
      <c r="A33" s="15" t="s">
        <v>183</v>
      </c>
      <c r="B33" s="16" t="s">
        <v>111</v>
      </c>
      <c r="D33" s="61" t="s">
        <v>189</v>
      </c>
      <c r="E33" s="62" t="s">
        <v>190</v>
      </c>
      <c r="J33" s="67" t="s">
        <v>226</v>
      </c>
      <c r="K33" s="189" t="s">
        <v>232</v>
      </c>
      <c r="L33" s="189"/>
      <c r="M33" s="190"/>
    </row>
    <row r="34" spans="1:13" x14ac:dyDescent="0.25">
      <c r="A34" s="15" t="s">
        <v>186</v>
      </c>
      <c r="B34" s="16" t="s">
        <v>112</v>
      </c>
      <c r="D34" s="191" t="s">
        <v>82</v>
      </c>
      <c r="E34" s="192"/>
      <c r="J34" s="67" t="s">
        <v>227</v>
      </c>
      <c r="K34" s="128" t="s">
        <v>220</v>
      </c>
      <c r="L34" s="129" t="s">
        <v>221</v>
      </c>
      <c r="M34" s="68" t="s">
        <v>234</v>
      </c>
    </row>
    <row r="35" spans="1:13" x14ac:dyDescent="0.25">
      <c r="A35" s="106" t="s">
        <v>178</v>
      </c>
      <c r="B35" s="107" t="s">
        <v>124</v>
      </c>
      <c r="D35" s="23" t="s">
        <v>96</v>
      </c>
      <c r="E35" s="24" t="s">
        <v>57</v>
      </c>
      <c r="J35" s="67" t="s">
        <v>227</v>
      </c>
      <c r="K35" s="129">
        <v>0</v>
      </c>
      <c r="L35" s="129" t="s">
        <v>222</v>
      </c>
      <c r="M35" s="68" t="s">
        <v>234</v>
      </c>
    </row>
    <row r="36" spans="1:13" x14ac:dyDescent="0.25">
      <c r="A36" s="216" t="s">
        <v>104</v>
      </c>
      <c r="B36" s="216"/>
      <c r="D36" s="25" t="s">
        <v>56</v>
      </c>
      <c r="E36" s="26" t="s">
        <v>61</v>
      </c>
      <c r="J36" s="110" t="s">
        <v>228</v>
      </c>
      <c r="K36" s="130" t="s">
        <v>233</v>
      </c>
      <c r="L36" s="130"/>
      <c r="M36" s="131"/>
    </row>
    <row r="37" spans="1:13" x14ac:dyDescent="0.25">
      <c r="A37" s="104" t="s">
        <v>169</v>
      </c>
      <c r="B37" s="105" t="s">
        <v>48</v>
      </c>
      <c r="D37" s="25" t="s">
        <v>150</v>
      </c>
      <c r="E37" s="26" t="s">
        <v>150</v>
      </c>
    </row>
    <row r="38" spans="1:13" x14ac:dyDescent="0.25">
      <c r="A38" s="15" t="s">
        <v>191</v>
      </c>
      <c r="B38" s="26" t="s">
        <v>194</v>
      </c>
      <c r="D38" s="27" t="s">
        <v>60</v>
      </c>
      <c r="E38" s="28" t="s">
        <v>62</v>
      </c>
    </row>
    <row r="39" spans="1:13" x14ac:dyDescent="0.25">
      <c r="A39" s="15" t="s">
        <v>192</v>
      </c>
      <c r="B39" s="26" t="s">
        <v>195</v>
      </c>
    </row>
    <row r="40" spans="1:13" x14ac:dyDescent="0.25">
      <c r="A40" s="15" t="s">
        <v>175</v>
      </c>
      <c r="B40" s="26" t="s">
        <v>123</v>
      </c>
    </row>
    <row r="41" spans="1:13" x14ac:dyDescent="0.25">
      <c r="A41" s="106" t="s">
        <v>178</v>
      </c>
      <c r="B41" s="107" t="s">
        <v>196</v>
      </c>
    </row>
    <row r="48" spans="1:13" x14ac:dyDescent="0.25">
      <c r="E48" t="s">
        <v>270</v>
      </c>
      <c r="F48" t="s">
        <v>271</v>
      </c>
    </row>
    <row r="49" spans="5:6" x14ac:dyDescent="0.25">
      <c r="E49" t="s">
        <v>49</v>
      </c>
      <c r="F49" t="s">
        <v>272</v>
      </c>
    </row>
    <row r="50" spans="5:6" x14ac:dyDescent="0.25">
      <c r="E50" t="s">
        <v>273</v>
      </c>
      <c r="F50" t="s">
        <v>274</v>
      </c>
    </row>
    <row r="51" spans="5:6" x14ac:dyDescent="0.25">
      <c r="E51" t="s">
        <v>275</v>
      </c>
      <c r="F51" t="s">
        <v>276</v>
      </c>
    </row>
    <row r="52" spans="5:6" x14ac:dyDescent="0.25">
      <c r="E52" t="s">
        <v>277</v>
      </c>
      <c r="F52" t="s">
        <v>278</v>
      </c>
    </row>
    <row r="53" spans="5:6" x14ac:dyDescent="0.25">
      <c r="E53" t="s">
        <v>63</v>
      </c>
      <c r="F53" t="s">
        <v>64</v>
      </c>
    </row>
    <row r="54" spans="5:6" x14ac:dyDescent="0.25">
      <c r="E54" t="s">
        <v>65</v>
      </c>
      <c r="F54" t="s">
        <v>66</v>
      </c>
    </row>
    <row r="55" spans="5:6" x14ac:dyDescent="0.25">
      <c r="E55" t="s">
        <v>279</v>
      </c>
      <c r="F55" t="s">
        <v>280</v>
      </c>
    </row>
    <row r="56" spans="5:6" x14ac:dyDescent="0.25">
      <c r="E56" t="s">
        <v>281</v>
      </c>
      <c r="F56" t="s">
        <v>282</v>
      </c>
    </row>
    <row r="57" spans="5:6" x14ac:dyDescent="0.25">
      <c r="E57" t="s">
        <v>67</v>
      </c>
      <c r="F57" t="s">
        <v>68</v>
      </c>
    </row>
    <row r="58" spans="5:6" x14ac:dyDescent="0.25">
      <c r="E58" t="s">
        <v>283</v>
      </c>
      <c r="F58" t="s">
        <v>284</v>
      </c>
    </row>
    <row r="59" spans="5:6" x14ac:dyDescent="0.25">
      <c r="E59" t="s">
        <v>285</v>
      </c>
      <c r="F59" t="s">
        <v>286</v>
      </c>
    </row>
    <row r="60" spans="5:6" x14ac:dyDescent="0.25">
      <c r="E60" t="s">
        <v>1</v>
      </c>
      <c r="F60" t="s">
        <v>287</v>
      </c>
    </row>
    <row r="61" spans="5:6" x14ac:dyDescent="0.25">
      <c r="E61" t="s">
        <v>25</v>
      </c>
      <c r="F61" t="s">
        <v>26</v>
      </c>
    </row>
    <row r="62" spans="5:6" x14ac:dyDescent="0.25">
      <c r="E62" t="s">
        <v>288</v>
      </c>
      <c r="F62" t="s">
        <v>289</v>
      </c>
    </row>
    <row r="63" spans="5:6" x14ac:dyDescent="0.25">
      <c r="E63" t="s">
        <v>290</v>
      </c>
      <c r="F63" t="s">
        <v>291</v>
      </c>
    </row>
    <row r="64" spans="5:6" x14ac:dyDescent="0.25">
      <c r="E64" t="s">
        <v>2</v>
      </c>
      <c r="F64" t="s">
        <v>292</v>
      </c>
    </row>
    <row r="65" spans="5:6" x14ac:dyDescent="0.25">
      <c r="E65" t="s">
        <v>293</v>
      </c>
      <c r="F65" t="s">
        <v>294</v>
      </c>
    </row>
    <row r="66" spans="5:6" x14ac:dyDescent="0.25">
      <c r="E66" t="s">
        <v>295</v>
      </c>
      <c r="F66" t="s">
        <v>296</v>
      </c>
    </row>
    <row r="67" spans="5:6" x14ac:dyDescent="0.25">
      <c r="E67" t="s">
        <v>0</v>
      </c>
      <c r="F67" t="s">
        <v>297</v>
      </c>
    </row>
    <row r="68" spans="5:6" x14ac:dyDescent="0.25">
      <c r="E68" t="s">
        <v>3</v>
      </c>
      <c r="F68" t="s">
        <v>298</v>
      </c>
    </row>
    <row r="69" spans="5:6" x14ac:dyDescent="0.25">
      <c r="E69" t="s">
        <v>9</v>
      </c>
      <c r="F69" t="s">
        <v>299</v>
      </c>
    </row>
    <row r="70" spans="5:6" x14ac:dyDescent="0.25">
      <c r="E70" t="s">
        <v>4</v>
      </c>
      <c r="F70" t="s">
        <v>300</v>
      </c>
    </row>
    <row r="71" spans="5:6" x14ac:dyDescent="0.25">
      <c r="E71" t="s">
        <v>301</v>
      </c>
      <c r="F71" t="s">
        <v>302</v>
      </c>
    </row>
    <row r="72" spans="5:6" x14ac:dyDescent="0.25">
      <c r="E72" t="s">
        <v>35</v>
      </c>
      <c r="F72" t="s">
        <v>303</v>
      </c>
    </row>
    <row r="73" spans="5:6" x14ac:dyDescent="0.25">
      <c r="E73" t="s">
        <v>215</v>
      </c>
      <c r="F73" t="s">
        <v>216</v>
      </c>
    </row>
    <row r="74" spans="5:6" x14ac:dyDescent="0.25">
      <c r="E74" t="s">
        <v>37</v>
      </c>
      <c r="F74" t="s">
        <v>304</v>
      </c>
    </row>
    <row r="75" spans="5:6" x14ac:dyDescent="0.25">
      <c r="E75" t="s">
        <v>5</v>
      </c>
      <c r="F75" t="s">
        <v>305</v>
      </c>
    </row>
    <row r="76" spans="5:6" x14ac:dyDescent="0.25">
      <c r="E76" t="s">
        <v>6</v>
      </c>
      <c r="F76" t="s">
        <v>306</v>
      </c>
    </row>
    <row r="77" spans="5:6" x14ac:dyDescent="0.25">
      <c r="E77" t="s">
        <v>235</v>
      </c>
      <c r="F77" t="s">
        <v>307</v>
      </c>
    </row>
    <row r="78" spans="5:6" x14ac:dyDescent="0.25">
      <c r="E78" t="s">
        <v>8</v>
      </c>
      <c r="F78" t="s">
        <v>308</v>
      </c>
    </row>
  </sheetData>
  <mergeCells count="36">
    <mergeCell ref="A26:B26"/>
    <mergeCell ref="A36:B36"/>
    <mergeCell ref="G20:H20"/>
    <mergeCell ref="A31:B31"/>
    <mergeCell ref="D34:E34"/>
    <mergeCell ref="D30:E30"/>
    <mergeCell ref="G25:H25"/>
    <mergeCell ref="L25:M25"/>
    <mergeCell ref="G7:H7"/>
    <mergeCell ref="A3:B3"/>
    <mergeCell ref="D3:E4"/>
    <mergeCell ref="G3:H3"/>
    <mergeCell ref="G4:H4"/>
    <mergeCell ref="D5:E5"/>
    <mergeCell ref="J3:M3"/>
    <mergeCell ref="J4:M4"/>
    <mergeCell ref="J5:M5"/>
    <mergeCell ref="J8:M8"/>
    <mergeCell ref="J9:M9"/>
    <mergeCell ref="A25:B25"/>
    <mergeCell ref="K31:M31"/>
    <mergeCell ref="K32:M32"/>
    <mergeCell ref="K33:M33"/>
    <mergeCell ref="L10:M10"/>
    <mergeCell ref="L11:M11"/>
    <mergeCell ref="L12:M12"/>
    <mergeCell ref="L17:M17"/>
    <mergeCell ref="L18:M18"/>
    <mergeCell ref="J15:M15"/>
    <mergeCell ref="J16:M16"/>
    <mergeCell ref="J22:M22"/>
    <mergeCell ref="J23:M23"/>
    <mergeCell ref="J28:M28"/>
    <mergeCell ref="J29:M29"/>
    <mergeCell ref="L19:M19"/>
    <mergeCell ref="L24:M24"/>
  </mergeCells>
  <pageMargins left="0.25" right="0.25" top="0.75" bottom="0.75" header="0.3" footer="0.3"/>
  <pageSetup paperSize="5" scale="57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26</vt:i4>
      </vt:variant>
    </vt:vector>
  </HeadingPairs>
  <TitlesOfParts>
    <vt:vector size="34" baseType="lpstr">
      <vt:lpstr>TDB</vt:lpstr>
      <vt:lpstr>Synthese</vt:lpstr>
      <vt:lpstr>Objectifs</vt:lpstr>
      <vt:lpstr>Donnees</vt:lpstr>
      <vt:lpstr>Satisfactions</vt:lpstr>
      <vt:lpstr>Images</vt:lpstr>
      <vt:lpstr>DonnéesVentes</vt:lpstr>
      <vt:lpstr>Paramètres</vt:lpstr>
      <vt:lpstr>C_Accueil</vt:lpstr>
      <vt:lpstr>C_Ecoute</vt:lpstr>
      <vt:lpstr>C_Equipe</vt:lpstr>
      <vt:lpstr>C_Garantie</vt:lpstr>
      <vt:lpstr>C_IndicNegatif</vt:lpstr>
      <vt:lpstr>C_ObjectifAn</vt:lpstr>
      <vt:lpstr>C_Patience</vt:lpstr>
      <vt:lpstr>C_Promotions</vt:lpstr>
      <vt:lpstr>C_QuotaMinCum</vt:lpstr>
      <vt:lpstr>C_Reponses</vt:lpstr>
      <vt:lpstr>C_Sourire</vt:lpstr>
      <vt:lpstr>Christine</vt:lpstr>
      <vt:lpstr>D_Ventes</vt:lpstr>
      <vt:lpstr>D_VentesAn</vt:lpstr>
      <vt:lpstr>D_VentesAnP</vt:lpstr>
      <vt:lpstr>France</vt:lpstr>
      <vt:lpstr>Gaétan</vt:lpstr>
      <vt:lpstr>Ginette</vt:lpstr>
      <vt:lpstr>Jean</vt:lpstr>
      <vt:lpstr>Julie</vt:lpstr>
      <vt:lpstr>L_CHoixDuree</vt:lpstr>
      <vt:lpstr>L_Vendeurs</vt:lpstr>
      <vt:lpstr>Marie</vt:lpstr>
      <vt:lpstr>Michel</vt:lpstr>
      <vt:lpstr>Philippe</vt:lpstr>
      <vt:lpstr>William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2015-04-06T19:10:08Z</cp:lastPrinted>
  <dcterms:created xsi:type="dcterms:W3CDTF">2014-02-09T18:23:19Z</dcterms:created>
  <dcterms:modified xsi:type="dcterms:W3CDTF">2015-04-12T21:25:57Z</dcterms:modified>
</cp:coreProperties>
</file>