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TDB-4-Formateur\"/>
    </mc:Choice>
  </mc:AlternateContent>
  <bookViews>
    <workbookView xWindow="0" yWindow="0" windowWidth="19200" windowHeight="11790" activeTab="1"/>
  </bookViews>
  <sheets>
    <sheet name="TDB" sheetId="8" r:id="rId1"/>
    <sheet name="Graphs" sheetId="7" r:id="rId2"/>
    <sheet name="Sommaire" sheetId="4" r:id="rId3"/>
    <sheet name="AnneeEnCours" sheetId="2" r:id="rId4"/>
    <sheet name="AnneePrecedente" sheetId="1" r:id="rId5"/>
    <sheet name="Paramètres" sheetId="5" r:id="rId6"/>
  </sheets>
  <definedNames>
    <definedName name="C_Mois" comment="Liste déroulante de mois Feuille sommaire">Sommaire!$A$18</definedName>
    <definedName name="D_Annee">AnneeEnCours!$B$4:$M$8</definedName>
    <definedName name="D_AnneeP">AnneePrecedente!$B$4:$M$8</definedName>
    <definedName name="D_Mois_EnCours">OFFSET(AnneeEnCours!$A$4,,COUNT(AnneeEnCours!$B$5:$M$5))</definedName>
    <definedName name="Dept1An">AnneeEnCours!$B$5:$M$5</definedName>
    <definedName name="Dept1AnCum">OFFSET(AnneeEnCours!$B$5,,,,COUNT(AnneeEnCours!$B$5:$M$5))</definedName>
    <definedName name="Dept1AnP">AnneePrecedente!$B$5:$M$5</definedName>
    <definedName name="Dept1AnPCum">OFFSET(AnneePrecedente!$B$5,,,,COUNT(AnneeEnCours!$B$5:$M$5))</definedName>
    <definedName name="Dept2An">AnneeEnCours!$B$6:$M$6</definedName>
    <definedName name="Dept2AnCum">OFFSET(AnneeEnCours!$B$6,,,,COUNT(AnneeEnCours!$B$6:$M$6))</definedName>
    <definedName name="Dept2AnP">AnneePrecedente!$B$6:$M$6</definedName>
    <definedName name="Dept2AnPCum">OFFSET(AnneePrecedente!$B$6,,,,COUNT(AnneeEnCours!$B$6:$M$6))</definedName>
    <definedName name="Dept3An">AnneeEnCours!$B$7:$M$7</definedName>
    <definedName name="Dept3AnCum">OFFSET(AnneeEnCours!$B$7,,,,COUNT(AnneeEnCours!$B$7:$M$7))</definedName>
    <definedName name="Dept3AnP">AnneePrecedente!$B$7:$M$7</definedName>
    <definedName name="Dept3AnPCum">OFFSET(AnneePrecedente!$B$7,,,,COUNT(AnneeEnCours!$B$7:$M$7))</definedName>
    <definedName name="L_Dept">AnneeEnCours!$A$5:$A$7</definedName>
    <definedName name="L_MoisCum">OFFSET(AnneeEnCours!$B$4,,,,COUNT(AnneeEnCours!$B$5:$M$5))</definedName>
  </definedNames>
  <calcPr calcId="152511"/>
</workbook>
</file>

<file path=xl/calcChain.xml><?xml version="1.0" encoding="utf-8"?>
<calcChain xmlns="http://schemas.openxmlformats.org/spreadsheetml/2006/main">
  <c r="D7" i="8" l="1"/>
  <c r="C7" i="8"/>
  <c r="D8" i="8"/>
  <c r="C8" i="8"/>
  <c r="D6" i="8"/>
  <c r="C6" i="8"/>
  <c r="E8" i="8" l="1"/>
  <c r="E7" i="8"/>
  <c r="E6" i="8"/>
  <c r="I16" i="4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A21" i="4"/>
  <c r="I4" i="4"/>
  <c r="E4" i="4"/>
  <c r="A4" i="4"/>
  <c r="G24" i="4"/>
  <c r="J26" i="4"/>
  <c r="I26" i="4"/>
  <c r="F26" i="4"/>
  <c r="E26" i="4"/>
  <c r="B26" i="4"/>
  <c r="A26" i="4"/>
  <c r="C8" i="4"/>
  <c r="G8" i="4"/>
  <c r="K8" i="4"/>
  <c r="C12" i="4"/>
  <c r="B12" i="4"/>
  <c r="G12" i="4"/>
  <c r="F12" i="4"/>
  <c r="K12" i="4"/>
  <c r="J12" i="4"/>
  <c r="B16" i="4"/>
  <c r="C16" i="4" s="1"/>
  <c r="F16" i="4"/>
  <c r="G16" i="4" s="1"/>
  <c r="J16" i="4"/>
  <c r="K16" i="4" s="1"/>
  <c r="C21" i="4" l="1"/>
  <c r="G21" i="4"/>
  <c r="K21" i="4"/>
  <c r="C26" i="4"/>
  <c r="G26" i="4"/>
  <c r="K26" i="4"/>
</calcChain>
</file>

<file path=xl/sharedStrings.xml><?xml version="1.0" encoding="utf-8"?>
<sst xmlns="http://schemas.openxmlformats.org/spreadsheetml/2006/main" count="341" uniqueCount="231">
  <si>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</si>
  <si>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</si>
  <si>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</si>
  <si>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</si>
  <si>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</si>
  <si>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</si>
  <si>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</si>
  <si>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</si>
  <si>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</si>
  <si>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</si>
  <si>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</si>
  <si>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</si>
  <si>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</si>
  <si>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</si>
  <si>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</si>
  <si>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</si>
  <si>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</si>
  <si>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</si>
  <si>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</si>
  <si>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</si>
  <si>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</si>
  <si>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</si>
  <si>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</si>
  <si>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</si>
  <si>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</si>
  <si>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</si>
  <si>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</si>
  <si>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</si>
  <si>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</si>
  <si>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</si>
  <si>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=DECALER(AnneeEnCours!$A$4;;NB(AnneeEnCours!$B$5:$M$5))</t>
  </si>
  <si>
    <t>Dept1An</t>
  </si>
  <si>
    <t>=DECALER(AnneeEnCours!$B$5;;;;NB(AnneeEnCours!$B$5:$M$5))</t>
  </si>
  <si>
    <t>Dept1AnP</t>
  </si>
  <si>
    <t>=AnneePrecedente!$B$5:$M$5</t>
  </si>
  <si>
    <t>Dept1AnPCum</t>
  </si>
  <si>
    <t>=DECALER(AnneePrecedente!$B$5;;;;NB(AnneeEnCours!$B$5:$M$5))</t>
  </si>
  <si>
    <t>Dept2An</t>
  </si>
  <si>
    <t>=DECALER(AnneeEnCours!$B$6;;;;NB(AnneeEnCours!$B$6:$M$6))</t>
  </si>
  <si>
    <t>Dept2AnP</t>
  </si>
  <si>
    <t>=AnneePrecedente!$B$6:$M$6</t>
  </si>
  <si>
    <t>Dept2AnPCum</t>
  </si>
  <si>
    <t>Dept3An</t>
  </si>
  <si>
    <t>=DECALER(AnneeEnCours!$B$7;;;;NB(AnneeEnCours!$B$7:$M$7))</t>
  </si>
  <si>
    <t>Dept3AnP</t>
  </si>
  <si>
    <t>=AnneePrecedente!$B$7:$M$7</t>
  </si>
  <si>
    <t>Dept3AnPCum</t>
  </si>
  <si>
    <t>=AnneeEnCours!$B$5:$M$5</t>
  </si>
  <si>
    <t>=AnneeEnCours!$B$6:$M$6</t>
  </si>
  <si>
    <t>=AnneeEnCours!$B$7:$M$7</t>
  </si>
  <si>
    <t>=Sommaire!$A$18</t>
  </si>
  <si>
    <t>G24</t>
  </si>
  <si>
    <t>A26</t>
  </si>
  <si>
    <t>B26</t>
  </si>
  <si>
    <t>E26</t>
  </si>
  <si>
    <t>F26</t>
  </si>
  <si>
    <t>I26</t>
  </si>
  <si>
    <t>J26</t>
  </si>
  <si>
    <t>=SOMME(Dept1An)</t>
  </si>
  <si>
    <t>=SOMME(Dept1AnPCum)</t>
  </si>
  <si>
    <t>=SOMME(Dept2An)</t>
  </si>
  <si>
    <t>=SOMME(Dept2AnPCum)</t>
  </si>
  <si>
    <t>=SOMME(Dept3An)</t>
  </si>
  <si>
    <t>=SOMME(Dept3AnPCum)</t>
  </si>
  <si>
    <t>Liste des adresses et leur formules respectives</t>
  </si>
  <si>
    <t>A8</t>
  </si>
  <si>
    <t>E8</t>
  </si>
  <si>
    <t>I8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</si>
  <si>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</si>
  <si>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</si>
  <si>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</si>
  <si>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</si>
  <si>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</si>
  <si>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</si>
  <si>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</si>
  <si>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</si>
  <si>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</si>
  <si>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</si>
  <si>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</si>
  <si>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</si>
  <si>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</si>
  <si>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</si>
  <si>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</si>
  <si>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</si>
  <si>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</si>
  <si>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</si>
  <si>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</si>
  <si>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</si>
  <si>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</si>
  <si>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</si>
  <si>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</si>
  <si>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</si>
  <si>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</si>
  <si>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</si>
  <si>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</si>
  <si>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</si>
  <si>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</si>
  <si>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</si>
  <si>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</si>
  <si>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</si>
  <si>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</si>
  <si>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C_Mois</t>
  </si>
  <si>
    <t>Comparatif année actuelle vs année précédente</t>
  </si>
  <si>
    <t>=DECALER(AnneePrecedente!$B$6;;;;NB(AnneeEnCours!$B$6:$M$6))</t>
  </si>
  <si>
    <t>=DECALER(AnneePrecedente!$B$7;;;;NB(AnneeEnCours!$B$7:$M$7))</t>
  </si>
  <si>
    <t>L_Dept</t>
  </si>
  <si>
    <t>=AnneeEnCours!$A$5:$A$7</t>
  </si>
  <si>
    <t>=DECALER(AnneeEnCours!$B$4;;;;NB(AnneeEnCours!$B$5:$M$5))</t>
  </si>
  <si>
    <t>=AnneeEnCours!$B$4:$M$8</t>
  </si>
  <si>
    <t>=AnneePrecedente!$B$4:$M$8</t>
  </si>
  <si>
    <t>D_Mois_EnCours</t>
  </si>
  <si>
    <t>Dept1AnCum</t>
  </si>
  <si>
    <t>Dept2AnCum</t>
  </si>
  <si>
    <t>Dept3AnCum</t>
  </si>
  <si>
    <t>L_MoisCum</t>
  </si>
  <si>
    <t>=SOMME(Dept1AnCum)</t>
  </si>
  <si>
    <t>=SOMME(Dept2AnCum)</t>
  </si>
  <si>
    <t>=SOMME(Dept3AnCum)</t>
  </si>
  <si>
    <t>A18</t>
  </si>
  <si>
    <t>Liste déroulante avec L_MoisCum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</si>
  <si>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</si>
  <si>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</si>
  <si>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</si>
  <si>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</si>
  <si>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</si>
  <si>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</si>
  <si>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B3</t>
  </si>
  <si>
    <t>EQUIV(valeur_cherchée, matrice_recherche, [type])</t>
  </si>
  <si>
    <t>CHOISIR(no_index, valeur1, [valeur2], ...)</t>
  </si>
  <si>
    <t>DECALER(réf, lignes, colonnes, [hauteur], [largeur])</t>
  </si>
  <si>
    <t>C8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</si>
  <si>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</si>
  <si>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En cours</t>
  </si>
  <si>
    <t>D_Mois_Encours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</si>
  <si>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</si>
  <si>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</si>
  <si>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</si>
  <si>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</si>
  <si>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</si>
  <si>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</si>
  <si>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</si>
  <si>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</si>
  <si>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</si>
  <si>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</si>
  <si>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</si>
  <si>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</si>
  <si>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</si>
  <si>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</si>
  <si>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</si>
  <si>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</si>
  <si>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</si>
  <si>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</si>
  <si>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</si>
  <si>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</si>
  <si>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</si>
  <si>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</si>
  <si>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</si>
  <si>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</si>
  <si>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</si>
  <si>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</si>
  <si>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</si>
  <si>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</si>
  <si>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</si>
  <si>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</si>
  <si>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</si>
  <si>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</si>
  <si>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t>ANNÉE EN COURS</t>
  </si>
  <si>
    <t>ANNÉE PRÉCÉDENTE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</si>
  <si>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  <r>
      <rPr>
        <sz val="11"/>
        <color theme="1"/>
        <rFont val="Calibri"/>
        <family val="2"/>
        <scheme val="minor"/>
      </rPr>
      <t xml:space="preserve"> (Noms utilisés aux graphiques)</t>
    </r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</si>
  <si>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utilisée</t>
    </r>
    <r>
      <rPr>
        <i/>
        <sz val="10"/>
        <color theme="1"/>
        <rFont val="Arial Narrow"/>
        <family val="2"/>
      </rPr>
      <t xml:space="preserve"> dans ce classeur</t>
    </r>
  </si>
  <si>
    <t>Étiquettes</t>
  </si>
  <si>
    <t>Nom de la série</t>
  </si>
  <si>
    <t>Valeur de la série</t>
  </si>
  <si>
    <t>Dept1</t>
  </si>
  <si>
    <t>Dept2</t>
  </si>
  <si>
    <t>Dept3</t>
  </si>
  <si>
    <r>
      <t>=Graphs!</t>
    </r>
    <r>
      <rPr>
        <b/>
        <i/>
        <sz val="11"/>
        <color indexed="8"/>
        <rFont val="Calibri"/>
        <family val="2"/>
      </rPr>
      <t>L_MoisCum</t>
    </r>
  </si>
  <si>
    <r>
      <t>=Graphs!!</t>
    </r>
    <r>
      <rPr>
        <b/>
        <i/>
        <sz val="11"/>
        <color indexed="8"/>
        <rFont val="Calibri"/>
        <family val="2"/>
      </rPr>
      <t>Dept1AnPCum</t>
    </r>
  </si>
  <si>
    <r>
      <t>=Graphs!</t>
    </r>
    <r>
      <rPr>
        <b/>
        <i/>
        <sz val="11"/>
        <color indexed="8"/>
        <rFont val="Calibri"/>
        <family val="2"/>
      </rPr>
      <t>Dept2AnPCum</t>
    </r>
  </si>
  <si>
    <r>
      <t>=Graphs!</t>
    </r>
    <r>
      <rPr>
        <b/>
        <i/>
        <sz val="11"/>
        <color indexed="8"/>
        <rFont val="Calibri"/>
        <family val="2"/>
      </rPr>
      <t>Dept1AnCum</t>
    </r>
  </si>
  <si>
    <r>
      <t>=Graphs!</t>
    </r>
    <r>
      <rPr>
        <b/>
        <i/>
        <sz val="11"/>
        <color indexed="8"/>
        <rFont val="Calibri"/>
        <family val="2"/>
      </rPr>
      <t>Dept2AnCum</t>
    </r>
  </si>
  <si>
    <r>
      <t>=Graphs!</t>
    </r>
    <r>
      <rPr>
        <b/>
        <i/>
        <sz val="11"/>
        <color indexed="8"/>
        <rFont val="Calibri"/>
        <family val="2"/>
      </rPr>
      <t>Dept3AnCum</t>
    </r>
  </si>
  <si>
    <r>
      <t>=Graphs!</t>
    </r>
    <r>
      <rPr>
        <b/>
        <i/>
        <sz val="11"/>
        <color indexed="8"/>
        <rFont val="Calibri"/>
        <family val="2"/>
      </rPr>
      <t>Dept3AnPCum</t>
    </r>
  </si>
  <si>
    <t>Feuille : Graphs (Données du graphique)</t>
  </si>
  <si>
    <t xml:space="preserve">La feuille Graphs! Est remplacé par le nom du fichier soit : </t>
  </si>
  <si>
    <t>'='4-010-Graphique interactif avec Decaler-Mois actifs-Finale.xls'!</t>
  </si>
  <si>
    <t>Les valeurs des séries devraient ressemblés à ceci :</t>
  </si>
  <si>
    <t>='4-010-Graphique interactif avec Decaler-Mois actifs-Finale.xls'!Dept1AnCum</t>
  </si>
  <si>
    <t>E6</t>
  </si>
  <si>
    <t>=(C6/D6)-1</t>
  </si>
  <si>
    <t>E7</t>
  </si>
  <si>
    <t>=(C7/D7)-1</t>
  </si>
  <si>
    <t>=(C8/D8)-1</t>
  </si>
  <si>
    <t>C2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</si>
  <si>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</si>
  <si>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</si>
  <si>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</si>
  <si>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</si>
  <si>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</si>
  <si>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</si>
  <si>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</si>
  <si>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C7</t>
  </si>
  <si>
    <t>=SOMME(DECALER(AnneeEnCours!$B$4;EQUIV($C$2;L_Dept;0);;;EQUIV($E$2;L_MoisCum;0)))</t>
  </si>
  <si>
    <t>D7</t>
  </si>
  <si>
    <t>=SOMME(DECALER(AnneePrecedente!$B$4;EQUIV($C$2;L_Dept;0);;;EQUIV($E$2;L_MoisCum;0)))</t>
  </si>
  <si>
    <t>Choix département:</t>
  </si>
  <si>
    <t>Choix du mois :</t>
  </si>
  <si>
    <t xml:space="preserve">Type de graphique : </t>
  </si>
  <si>
    <t>Année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</si>
  <si>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</si>
  <si>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</si>
  <si>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</si>
  <si>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</si>
  <si>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</si>
  <si>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</si>
  <si>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</si>
  <si>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Précédente</t>
  </si>
  <si>
    <t>Atteinte de l'objectif Année en cours</t>
  </si>
  <si>
    <t>Revenus Vs Dépenses</t>
  </si>
  <si>
    <t>Totaux des départements</t>
  </si>
  <si>
    <t>Atteinte prévisionnelle d'objectifs (date)</t>
  </si>
  <si>
    <t>Budgets Vs Dépenses</t>
  </si>
  <si>
    <t>Cellules : A3, F3, K3 et P3</t>
  </si>
  <si>
    <t xml:space="preserve">Étiquette (NOM) utilisé à tous les graphiques </t>
  </si>
  <si>
    <t>Cellules : A15, F15, K15 et P15 (séries 1,2,3)</t>
  </si>
  <si>
    <t>Cellules : A3, F3, K3 et P3  (séries 1,2,3)</t>
  </si>
  <si>
    <t>Graphiques situés à : A3, F3, K3 et P3</t>
  </si>
  <si>
    <t>Graphiques situés à : A15, F15, K15 et P15</t>
  </si>
  <si>
    <t>Graphiques et liaisons</t>
  </si>
  <si>
    <t xml:space="preserve">Cellules : A15, F15, K15 et P15 </t>
  </si>
  <si>
    <t xml:space="preserve">Cellules : A3, F3, K3 et P3et A15, F15, K15 et P15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</si>
</sst>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4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i/>
      <sz val="11"/>
      <color indexed="8"/>
      <name val="Calibri"/>
      <family val="2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double">
        <color rgb="FF3F3F3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/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7" applyNumberFormat="0" applyAlignment="0" applyProtection="0"/>
    <xf numFmtId="0" fontId="7" fillId="6" borderId="18" applyNumberFormat="0" applyAlignment="0" applyProtection="0"/>
    <xf numFmtId="0" fontId="6" fillId="0" borderId="22" applyNumberFormat="0" applyFill="0" applyAlignment="0" applyProtection="0"/>
    <xf numFmtId="42" fontId="3" fillId="0" borderId="0" applyFont="0" applyFill="0" applyBorder="0" applyAlignment="0" applyProtection="0"/>
  </cellStyleXfs>
  <cellXfs count="155">
    <xf numFmtId="0" fontId="0" fillId="0" borderId="0" xfId="0"/>
    <xf numFmtId="164" fontId="3" fillId="0" borderId="0" xfId="4" applyNumberFormat="1" applyFont="1"/>
    <xf numFmtId="0" fontId="5" fillId="7" borderId="17" xfId="6" applyFill="1" applyAlignment="1">
      <alignment horizontal="center"/>
    </xf>
    <xf numFmtId="0" fontId="5" fillId="7" borderId="17" xfId="6" applyFill="1" applyAlignment="1">
      <alignment horizontal="left"/>
    </xf>
    <xf numFmtId="0" fontId="5" fillId="8" borderId="17" xfId="6" applyFill="1" applyAlignment="1">
      <alignment horizontal="center"/>
    </xf>
    <xf numFmtId="0" fontId="5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0" fontId="0" fillId="0" borderId="1" xfId="0" applyBorder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0" fontId="12" fillId="0" borderId="12" xfId="0" applyFont="1" applyBorder="1" applyAlignment="1">
      <alignment horizontal="right"/>
    </xf>
    <xf numFmtId="0" fontId="12" fillId="0" borderId="8" xfId="0" applyFont="1" applyBorder="1"/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0" fontId="18" fillId="0" borderId="0" xfId="0" applyFont="1"/>
    <xf numFmtId="0" fontId="12" fillId="0" borderId="23" xfId="0" applyFont="1" applyBorder="1"/>
    <xf numFmtId="0" fontId="12" fillId="0" borderId="8" xfId="0" quotePrefix="1" applyFont="1" applyBorder="1"/>
    <xf numFmtId="0" fontId="12" fillId="0" borderId="9" xfId="0" quotePrefix="1" applyFont="1" applyBorder="1"/>
    <xf numFmtId="0" fontId="12" fillId="0" borderId="26" xfId="0" applyFont="1" applyBorder="1"/>
    <xf numFmtId="0" fontId="12" fillId="0" borderId="10" xfId="0" quotePrefix="1" applyFont="1" applyBorder="1"/>
    <xf numFmtId="0" fontId="12" fillId="0" borderId="13" xfId="0" applyFont="1" applyBorder="1" applyAlignment="1">
      <alignment horizontal="right"/>
    </xf>
    <xf numFmtId="0" fontId="12" fillId="0" borderId="9" xfId="0" applyFont="1" applyBorder="1"/>
    <xf numFmtId="0" fontId="0" fillId="0" borderId="0" xfId="0" applyFont="1"/>
    <xf numFmtId="0" fontId="12" fillId="0" borderId="10" xfId="0" applyFont="1" applyBorder="1"/>
    <xf numFmtId="0" fontId="12" fillId="0" borderId="33" xfId="0" applyFont="1" applyBorder="1"/>
    <xf numFmtId="0" fontId="0" fillId="0" borderId="33" xfId="0" applyBorder="1"/>
    <xf numFmtId="0" fontId="0" fillId="0" borderId="30" xfId="0" applyBorder="1"/>
    <xf numFmtId="0" fontId="0" fillId="0" borderId="10" xfId="0" applyBorder="1"/>
    <xf numFmtId="0" fontId="0" fillId="0" borderId="0" xfId="0" applyBorder="1"/>
    <xf numFmtId="0" fontId="0" fillId="0" borderId="8" xfId="0" applyBorder="1"/>
    <xf numFmtId="0" fontId="0" fillId="0" borderId="31" xfId="0" applyBorder="1"/>
    <xf numFmtId="0" fontId="0" fillId="0" borderId="9" xfId="0" applyBorder="1"/>
    <xf numFmtId="0" fontId="0" fillId="0" borderId="13" xfId="0" applyBorder="1"/>
    <xf numFmtId="0" fontId="0" fillId="0" borderId="30" xfId="0" applyFont="1" applyBorder="1"/>
    <xf numFmtId="0" fontId="0" fillId="0" borderId="10" xfId="0" applyFont="1" applyBorder="1"/>
    <xf numFmtId="0" fontId="12" fillId="0" borderId="12" xfId="0" applyFont="1" applyBorder="1" applyAlignment="1">
      <alignment horizontal="right"/>
    </xf>
    <xf numFmtId="0" fontId="13" fillId="0" borderId="8" xfId="0" applyFont="1" applyBorder="1"/>
    <xf numFmtId="0" fontId="13" fillId="0" borderId="11" xfId="0" applyFont="1" applyBorder="1" applyAlignment="1">
      <alignment horizontal="right"/>
    </xf>
    <xf numFmtId="0" fontId="13" fillId="0" borderId="10" xfId="0" quotePrefix="1" applyFont="1" applyBorder="1"/>
    <xf numFmtId="0" fontId="13" fillId="0" borderId="12" xfId="0" applyFont="1" applyBorder="1" applyAlignment="1">
      <alignment horizontal="right"/>
    </xf>
    <xf numFmtId="0" fontId="13" fillId="0" borderId="8" xfId="0" quotePrefix="1" applyFont="1" applyBorder="1"/>
    <xf numFmtId="0" fontId="6" fillId="0" borderId="12" xfId="0" applyFont="1" applyBorder="1"/>
    <xf numFmtId="0" fontId="6" fillId="0" borderId="8" xfId="0" applyFont="1" applyBorder="1"/>
    <xf numFmtId="0" fontId="13" fillId="0" borderId="13" xfId="0" applyFont="1" applyBorder="1" applyAlignment="1">
      <alignment horizontal="right"/>
    </xf>
    <xf numFmtId="0" fontId="13" fillId="0" borderId="9" xfId="0" quotePrefix="1" applyFont="1" applyBorder="1"/>
    <xf numFmtId="0" fontId="13" fillId="0" borderId="11" xfId="0" applyFont="1" applyBorder="1"/>
    <xf numFmtId="0" fontId="13" fillId="0" borderId="10" xfId="0" applyFont="1" applyBorder="1"/>
    <xf numFmtId="0" fontId="13" fillId="0" borderId="12" xfId="0" applyFont="1" applyBorder="1"/>
    <xf numFmtId="0" fontId="13" fillId="0" borderId="13" xfId="0" quotePrefix="1" applyFont="1" applyBorder="1"/>
    <xf numFmtId="0" fontId="13" fillId="0" borderId="9" xfId="0" applyFont="1" applyBorder="1"/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24" fillId="11" borderId="37" xfId="0" applyFont="1" applyFill="1" applyBorder="1" applyAlignment="1">
      <alignment horizontal="center" vertical="center" wrapText="1"/>
    </xf>
    <xf numFmtId="0" fontId="21" fillId="11" borderId="0" xfId="0" applyFont="1" applyFill="1" applyBorder="1"/>
    <xf numFmtId="0" fontId="8" fillId="11" borderId="0" xfId="0" applyFont="1" applyFill="1" applyBorder="1"/>
    <xf numFmtId="166" fontId="9" fillId="16" borderId="4" xfId="4" applyNumberFormat="1" applyFont="1" applyFill="1" applyBorder="1" applyAlignment="1">
      <alignment horizontal="center" vertical="center"/>
    </xf>
    <xf numFmtId="166" fontId="10" fillId="16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9" fillId="16" borderId="5" xfId="4" applyNumberFormat="1" applyFont="1" applyFill="1" applyBorder="1" applyAlignment="1">
      <alignment horizontal="center" vertical="center"/>
    </xf>
    <xf numFmtId="0" fontId="25" fillId="14" borderId="2" xfId="0" applyFont="1" applyFill="1" applyBorder="1"/>
    <xf numFmtId="0" fontId="25" fillId="14" borderId="1" xfId="0" applyFont="1" applyFill="1" applyBorder="1"/>
    <xf numFmtId="0" fontId="25" fillId="14" borderId="1" xfId="0" applyFont="1" applyFill="1" applyBorder="1" applyAlignment="1">
      <alignment horizontal="right"/>
    </xf>
    <xf numFmtId="0" fontId="25" fillId="14" borderId="1" xfId="0" applyFont="1" applyFill="1" applyBorder="1" applyAlignment="1">
      <alignment horizontal="center"/>
    </xf>
    <xf numFmtId="0" fontId="25" fillId="14" borderId="1" xfId="0" applyFont="1" applyFill="1" applyBorder="1" applyAlignment="1">
      <alignment horizontal="left"/>
    </xf>
    <xf numFmtId="0" fontId="25" fillId="14" borderId="3" xfId="0" applyFont="1" applyFill="1" applyBorder="1"/>
    <xf numFmtId="0" fontId="0" fillId="17" borderId="0" xfId="0" applyFill="1"/>
    <xf numFmtId="0" fontId="0" fillId="10" borderId="0" xfId="0" applyFill="1"/>
    <xf numFmtId="0" fontId="0" fillId="9" borderId="0" xfId="0" applyFill="1"/>
    <xf numFmtId="0" fontId="26" fillId="18" borderId="38" xfId="0" applyFont="1" applyFill="1" applyBorder="1" applyAlignment="1">
      <alignment horizontal="left"/>
    </xf>
    <xf numFmtId="0" fontId="0" fillId="17" borderId="0" xfId="0" applyFill="1" applyAlignment="1">
      <alignment horizontal="right"/>
    </xf>
    <xf numFmtId="0" fontId="26" fillId="17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7" fillId="19" borderId="0" xfId="0" applyFont="1" applyFill="1" applyBorder="1" applyAlignment="1">
      <alignment horizontal="left"/>
    </xf>
    <xf numFmtId="0" fontId="20" fillId="10" borderId="0" xfId="0" applyFont="1" applyFill="1" applyBorder="1" applyAlignment="1"/>
    <xf numFmtId="0" fontId="20" fillId="10" borderId="0" xfId="0" applyFont="1" applyFill="1" applyAlignment="1"/>
    <xf numFmtId="0" fontId="27" fillId="19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7" fillId="20" borderId="0" xfId="0" applyFont="1" applyFill="1" applyBorder="1" applyAlignment="1">
      <alignment horizontal="right"/>
    </xf>
    <xf numFmtId="0" fontId="0" fillId="17" borderId="0" xfId="0" applyFill="1" applyBorder="1"/>
    <xf numFmtId="0" fontId="0" fillId="17" borderId="0" xfId="0" applyFont="1" applyFill="1" applyBorder="1" applyAlignment="1">
      <alignment horizontal="right" indent="2"/>
    </xf>
    <xf numFmtId="0" fontId="0" fillId="17" borderId="0" xfId="0" applyFont="1" applyFill="1" applyAlignment="1">
      <alignment horizontal="right" indent="2"/>
    </xf>
    <xf numFmtId="0" fontId="0" fillId="17" borderId="0" xfId="0" applyFont="1" applyFill="1" applyBorder="1" applyAlignment="1">
      <alignment horizontal="right"/>
    </xf>
    <xf numFmtId="166" fontId="30" fillId="12" borderId="41" xfId="0" applyNumberFormat="1" applyFont="1" applyFill="1" applyBorder="1" applyAlignment="1">
      <alignment horizontal="right"/>
    </xf>
    <xf numFmtId="165" fontId="30" fillId="12" borderId="41" xfId="0" applyNumberFormat="1" applyFont="1" applyFill="1" applyBorder="1" applyAlignment="1"/>
    <xf numFmtId="0" fontId="0" fillId="17" borderId="0" xfId="0" quotePrefix="1" applyFill="1"/>
    <xf numFmtId="0" fontId="0" fillId="9" borderId="0" xfId="0" quotePrefix="1" applyFill="1"/>
    <xf numFmtId="42" fontId="0" fillId="17" borderId="0" xfId="9" applyFont="1" applyFill="1"/>
    <xf numFmtId="42" fontId="0" fillId="17" borderId="0" xfId="0" applyNumberFormat="1" applyFill="1"/>
    <xf numFmtId="0" fontId="32" fillId="17" borderId="0" xfId="0" applyFont="1" applyFill="1"/>
    <xf numFmtId="0" fontId="0" fillId="9" borderId="0" xfId="0" applyFill="1" applyBorder="1"/>
    <xf numFmtId="42" fontId="0" fillId="17" borderId="0" xfId="9" applyFont="1" applyFill="1" applyBorder="1"/>
    <xf numFmtId="0" fontId="0" fillId="17" borderId="0" xfId="0" applyFill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6" fillId="17" borderId="0" xfId="0" applyFont="1" applyFill="1" applyBorder="1" applyAlignment="1">
      <alignment horizontal="center" vertical="center" textRotation="90"/>
    </xf>
    <xf numFmtId="0" fontId="0" fillId="17" borderId="0" xfId="0" applyFill="1" applyAlignment="1"/>
    <xf numFmtId="0" fontId="33" fillId="17" borderId="39" xfId="0" applyFont="1" applyFill="1" applyBorder="1" applyAlignment="1">
      <alignment horizontal="center" vertical="center" textRotation="90" wrapText="1"/>
    </xf>
    <xf numFmtId="0" fontId="33" fillId="17" borderId="40" xfId="0" applyFont="1" applyFill="1" applyBorder="1" applyAlignment="1">
      <alignment horizontal="center" vertical="center" textRotation="90" wrapText="1"/>
    </xf>
    <xf numFmtId="0" fontId="33" fillId="17" borderId="42" xfId="0" applyFont="1" applyFill="1" applyBorder="1" applyAlignment="1">
      <alignment horizontal="center" vertical="center" textRotation="90" wrapText="1"/>
    </xf>
    <xf numFmtId="0" fontId="29" fillId="17" borderId="0" xfId="0" applyFont="1" applyFill="1" applyAlignment="1">
      <alignment horizontal="center"/>
    </xf>
    <xf numFmtId="0" fontId="29" fillId="17" borderId="0" xfId="0" applyFont="1" applyFill="1" applyAlignment="1">
      <alignment horizontal="center" vertical="center"/>
    </xf>
    <xf numFmtId="0" fontId="31" fillId="17" borderId="0" xfId="0" applyFont="1" applyFill="1" applyAlignment="1">
      <alignment horizontal="center"/>
    </xf>
    <xf numFmtId="0" fontId="26" fillId="18" borderId="0" xfId="0" applyFont="1" applyFill="1" applyBorder="1" applyAlignment="1">
      <alignment horizontal="center"/>
    </xf>
    <xf numFmtId="0" fontId="28" fillId="17" borderId="39" xfId="0" applyFont="1" applyFill="1" applyBorder="1" applyAlignment="1">
      <alignment horizontal="center" vertical="center" textRotation="90"/>
    </xf>
    <xf numFmtId="0" fontId="28" fillId="17" borderId="40" xfId="0" applyFont="1" applyFill="1" applyBorder="1" applyAlignment="1">
      <alignment horizontal="center" vertical="center" textRotation="90"/>
    </xf>
    <xf numFmtId="0" fontId="28" fillId="17" borderId="42" xfId="0" applyFont="1" applyFill="1" applyBorder="1" applyAlignment="1">
      <alignment horizontal="center" vertical="center" textRotation="90"/>
    </xf>
    <xf numFmtId="0" fontId="6" fillId="17" borderId="10" xfId="0" applyFont="1" applyFill="1" applyBorder="1" applyAlignment="1">
      <alignment horizontal="center" vertical="center" textRotation="90"/>
    </xf>
    <xf numFmtId="0" fontId="6" fillId="17" borderId="8" xfId="0" applyFont="1" applyFill="1" applyBorder="1" applyAlignment="1">
      <alignment horizontal="center" vertical="center" textRotation="90"/>
    </xf>
    <xf numFmtId="0" fontId="6" fillId="17" borderId="9" xfId="0" applyFont="1" applyFill="1" applyBorder="1" applyAlignment="1">
      <alignment horizontal="center" vertical="center" textRotation="90"/>
    </xf>
    <xf numFmtId="0" fontId="6" fillId="17" borderId="39" xfId="0" applyFont="1" applyFill="1" applyBorder="1" applyAlignment="1">
      <alignment horizontal="center" vertical="center" textRotation="90"/>
    </xf>
    <xf numFmtId="0" fontId="6" fillId="17" borderId="40" xfId="0" applyFont="1" applyFill="1" applyBorder="1" applyAlignment="1">
      <alignment horizontal="center" vertical="center" textRotation="90"/>
    </xf>
    <xf numFmtId="0" fontId="6" fillId="17" borderId="42" xfId="0" applyFont="1" applyFill="1" applyBorder="1" applyAlignment="1">
      <alignment horizontal="center" vertical="center" textRotation="90"/>
    </xf>
    <xf numFmtId="0" fontId="12" fillId="0" borderId="32" xfId="0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0" fillId="0" borderId="24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5" xfId="0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right"/>
    </xf>
    <xf numFmtId="0" fontId="12" fillId="0" borderId="30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20" fillId="15" borderId="29" xfId="7" applyFont="1" applyFill="1" applyBorder="1" applyAlignment="1">
      <alignment horizontal="center"/>
    </xf>
    <xf numFmtId="0" fontId="20" fillId="15" borderId="0" xfId="7" applyFont="1" applyFill="1" applyBorder="1" applyAlignment="1">
      <alignment horizontal="center"/>
    </xf>
    <xf numFmtId="0" fontId="25" fillId="14" borderId="14" xfId="1" applyFont="1" applyFill="1" applyBorder="1" applyAlignment="1">
      <alignment horizontal="center"/>
    </xf>
    <xf numFmtId="0" fontId="25" fillId="14" borderId="15" xfId="1" applyFont="1" applyFill="1" applyBorder="1" applyAlignment="1">
      <alignment horizontal="center"/>
    </xf>
    <xf numFmtId="0" fontId="25" fillId="14" borderId="16" xfId="1" applyFont="1" applyFill="1" applyBorder="1" applyAlignment="1">
      <alignment horizontal="center"/>
    </xf>
    <xf numFmtId="0" fontId="14" fillId="11" borderId="0" xfId="3" applyFont="1" applyFill="1" applyAlignment="1">
      <alignment horizontal="center" vertical="center"/>
    </xf>
    <xf numFmtId="0" fontId="15" fillId="11" borderId="0" xfId="3" applyFont="1" applyFill="1" applyAlignment="1">
      <alignment horizontal="center" vertical="center"/>
    </xf>
    <xf numFmtId="0" fontId="23" fillId="14" borderId="14" xfId="1" applyFont="1" applyFill="1" applyBorder="1" applyAlignment="1">
      <alignment horizontal="center"/>
    </xf>
    <xf numFmtId="0" fontId="23" fillId="14" borderId="15" xfId="1" applyFont="1" applyFill="1" applyBorder="1" applyAlignment="1">
      <alignment horizontal="center"/>
    </xf>
    <xf numFmtId="0" fontId="23" fillId="14" borderId="16" xfId="1" applyFont="1" applyFill="1" applyBorder="1" applyAlignment="1">
      <alignment horizontal="center"/>
    </xf>
    <xf numFmtId="0" fontId="16" fillId="13" borderId="0" xfId="2" applyFont="1" applyFill="1" applyBorder="1" applyAlignment="1">
      <alignment horizontal="center"/>
    </xf>
    <xf numFmtId="0" fontId="16" fillId="13" borderId="0" xfId="2" applyFont="1" applyFill="1" applyAlignment="1">
      <alignment horizontal="center"/>
    </xf>
    <xf numFmtId="0" fontId="17" fillId="0" borderId="21" xfId="0" applyFont="1" applyBorder="1" applyAlignment="1">
      <alignment horizontal="center"/>
    </xf>
    <xf numFmtId="0" fontId="7" fillId="6" borderId="18" xfId="7" applyAlignment="1">
      <alignment horizontal="center" vertical="center"/>
    </xf>
    <xf numFmtId="0" fontId="3" fillId="0" borderId="22" xfId="8" applyFont="1"/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7" fillId="6" borderId="19" xfId="7" applyBorder="1" applyAlignment="1">
      <alignment horizontal="center" vertical="center"/>
    </xf>
    <xf numFmtId="0" fontId="7" fillId="6" borderId="20" xfId="7" applyBorder="1" applyAlignment="1">
      <alignment horizontal="center" vertical="center"/>
    </xf>
    <xf numFmtId="0" fontId="21" fillId="6" borderId="18" xfId="7" applyFont="1" applyAlignment="1">
      <alignment horizontal="center" vertical="center" wrapText="1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7241528"/>
        <c:axId val="467241920"/>
      </c:barChart>
      <c:catAx>
        <c:axId val="467241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1920"/>
        <c:crosses val="autoZero"/>
        <c:auto val="1"/>
        <c:lblAlgn val="ctr"/>
        <c:lblOffset val="100"/>
        <c:noMultiLvlLbl val="0"/>
      </c:catAx>
      <c:valAx>
        <c:axId val="467241920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1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7242704"/>
        <c:axId val="467243096"/>
      </c:barChart>
      <c:catAx>
        <c:axId val="46724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3096"/>
        <c:crosses val="autoZero"/>
        <c:auto val="1"/>
        <c:lblAlgn val="ctr"/>
        <c:lblOffset val="100"/>
        <c:noMultiLvlLbl val="0"/>
      </c:catAx>
      <c:valAx>
        <c:axId val="467243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2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67243880"/>
        <c:axId val="467244272"/>
      </c:barChart>
      <c:catAx>
        <c:axId val="467243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4272"/>
        <c:crosses val="autoZero"/>
        <c:auto val="1"/>
        <c:lblAlgn val="ctr"/>
        <c:lblOffset val="100"/>
        <c:noMultiLvlLbl val="0"/>
      </c:catAx>
      <c:valAx>
        <c:axId val="46724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3880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67245056"/>
        <c:axId val="467245448"/>
      </c:barChart>
      <c:catAx>
        <c:axId val="46724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5448"/>
        <c:crosses val="autoZero"/>
        <c:auto val="1"/>
        <c:lblAlgn val="ctr"/>
        <c:lblOffset val="100"/>
        <c:noMultiLvlLbl val="0"/>
      </c:catAx>
      <c:valAx>
        <c:axId val="467245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5056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67246232"/>
        <c:axId val="467246624"/>
      </c:barChart>
      <c:catAx>
        <c:axId val="467246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6624"/>
        <c:crosses val="autoZero"/>
        <c:auto val="1"/>
        <c:lblAlgn val="ctr"/>
        <c:lblOffset val="100"/>
        <c:noMultiLvlLbl val="0"/>
      </c:catAx>
      <c:valAx>
        <c:axId val="46724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6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247800"/>
        <c:axId val="467248192"/>
      </c:lineChart>
      <c:catAx>
        <c:axId val="467247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8192"/>
        <c:crosses val="autoZero"/>
        <c:auto val="1"/>
        <c:lblAlgn val="ctr"/>
        <c:lblOffset val="100"/>
        <c:noMultiLvlLbl val="0"/>
      </c:catAx>
      <c:valAx>
        <c:axId val="467248192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7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67248976"/>
        <c:axId val="467249368"/>
      </c:barChart>
      <c:catAx>
        <c:axId val="4672489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9368"/>
        <c:crosses val="autoZero"/>
        <c:auto val="1"/>
        <c:lblAlgn val="ctr"/>
        <c:lblOffset val="100"/>
        <c:noMultiLvlLbl val="0"/>
      </c:catAx>
      <c:valAx>
        <c:axId val="467249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4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250152"/>
        <c:axId val="467250544"/>
      </c:lineChart>
      <c:catAx>
        <c:axId val="467250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50544"/>
        <c:crosses val="autoZero"/>
        <c:auto val="1"/>
        <c:lblAlgn val="ctr"/>
        <c:lblOffset val="100"/>
        <c:noMultiLvlLbl val="0"/>
      </c:catAx>
      <c:valAx>
        <c:axId val="46725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50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22500</xdr:colOff>
      <xdr:row>10</xdr:row>
      <xdr:rowOff>276000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</xdr:row>
      <xdr:rowOff>180975</xdr:rowOff>
    </xdr:from>
    <xdr:to>
      <xdr:col>4</xdr:col>
      <xdr:colOff>22500</xdr:colOff>
      <xdr:row>22</xdr:row>
      <xdr:rowOff>266475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691875</xdr:colOff>
      <xdr:row>2</xdr:row>
      <xdr:rowOff>0</xdr:rowOff>
    </xdr:from>
    <xdr:to>
      <xdr:col>9</xdr:col>
      <xdr:colOff>0</xdr:colOff>
      <xdr:row>10</xdr:row>
      <xdr:rowOff>276000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14</xdr:row>
      <xdr:rowOff>225</xdr:rowOff>
    </xdr:from>
    <xdr:to>
      <xdr:col>9</xdr:col>
      <xdr:colOff>22500</xdr:colOff>
      <xdr:row>23</xdr:row>
      <xdr:rowOff>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</xdr:row>
      <xdr:rowOff>225</xdr:rowOff>
    </xdr:from>
    <xdr:to>
      <xdr:col>14</xdr:col>
      <xdr:colOff>22500</xdr:colOff>
      <xdr:row>11</xdr:row>
      <xdr:rowOff>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19</xdr:col>
      <xdr:colOff>22500</xdr:colOff>
      <xdr:row>10</xdr:row>
      <xdr:rowOff>276000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14</xdr:row>
      <xdr:rowOff>0</xdr:rowOff>
    </xdr:from>
    <xdr:to>
      <xdr:col>14</xdr:col>
      <xdr:colOff>22500</xdr:colOff>
      <xdr:row>22</xdr:row>
      <xdr:rowOff>276000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14</xdr:row>
      <xdr:rowOff>225</xdr:rowOff>
    </xdr:from>
    <xdr:to>
      <xdr:col>19</xdr:col>
      <xdr:colOff>22500</xdr:colOff>
      <xdr:row>23</xdr:row>
      <xdr:rowOff>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showGridLines="0" zoomScaleNormal="100" workbookViewId="0">
      <selection activeCell="Q5" sqref="Q5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5" s="71" customFormat="1" ht="3.9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/>
      <c r="O1" s="70"/>
      <c r="P1" s="70"/>
      <c r="Q1" s="70"/>
      <c r="R1" s="70"/>
      <c r="S1" s="69"/>
      <c r="T1" s="69"/>
      <c r="U1" s="69"/>
    </row>
    <row r="2" spans="1:25" ht="20.100000000000001" customHeight="1" x14ac:dyDescent="0.3">
      <c r="A2" s="69"/>
      <c r="B2" s="69" t="s">
        <v>205</v>
      </c>
      <c r="C2" s="72" t="s">
        <v>13</v>
      </c>
      <c r="D2" s="73" t="s">
        <v>206</v>
      </c>
      <c r="E2" s="72" t="s">
        <v>2</v>
      </c>
      <c r="F2" s="74"/>
      <c r="G2" s="69"/>
      <c r="H2" s="69"/>
      <c r="I2" s="69"/>
      <c r="J2" s="69"/>
      <c r="K2" s="69"/>
      <c r="L2" s="69"/>
      <c r="M2" s="69"/>
      <c r="N2" s="75" t="s">
        <v>207</v>
      </c>
      <c r="O2" s="75"/>
      <c r="P2" s="106"/>
      <c r="Q2" s="106"/>
      <c r="R2" s="106"/>
      <c r="S2" s="106"/>
      <c r="T2" s="69"/>
      <c r="U2" s="69"/>
      <c r="V2" s="71"/>
      <c r="W2" s="71"/>
      <c r="X2" s="71"/>
      <c r="Y2" s="71"/>
    </row>
    <row r="3" spans="1:25" ht="3.95" customHeight="1" x14ac:dyDescent="0.35">
      <c r="A3" s="69"/>
      <c r="B3" s="69"/>
      <c r="C3" s="74"/>
      <c r="D3" s="69"/>
      <c r="E3" s="74"/>
      <c r="F3" s="74"/>
      <c r="G3" s="69"/>
      <c r="H3" s="69"/>
      <c r="I3" s="70"/>
      <c r="J3" s="76"/>
      <c r="K3" s="77"/>
      <c r="L3" s="78"/>
      <c r="M3" s="79"/>
      <c r="N3" s="70"/>
      <c r="O3" s="70"/>
      <c r="P3" s="80"/>
      <c r="Q3" s="80"/>
      <c r="R3" s="80"/>
      <c r="S3" s="69"/>
      <c r="T3" s="69"/>
      <c r="U3" s="69"/>
      <c r="V3" s="71"/>
      <c r="W3" s="71"/>
      <c r="X3" s="71"/>
      <c r="Y3" s="71"/>
    </row>
    <row r="4" spans="1:25" ht="9.9499999999999993" customHeight="1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81"/>
      <c r="M4" s="107" t="s">
        <v>208</v>
      </c>
      <c r="N4" s="110" t="s">
        <v>132</v>
      </c>
      <c r="O4" s="98"/>
      <c r="P4" s="69"/>
      <c r="Q4" s="69"/>
      <c r="R4" s="69"/>
      <c r="S4" s="69"/>
      <c r="T4" s="69"/>
      <c r="U4" s="69"/>
      <c r="V4" s="71"/>
      <c r="W4" s="71"/>
      <c r="X4" s="71"/>
      <c r="Y4" s="71"/>
    </row>
    <row r="5" spans="1:25" ht="18" customHeight="1" x14ac:dyDescent="0.25">
      <c r="A5" s="69"/>
      <c r="B5" s="82"/>
      <c r="C5" s="83" t="s">
        <v>209</v>
      </c>
      <c r="D5" s="83" t="s">
        <v>210</v>
      </c>
      <c r="E5" s="84" t="s">
        <v>211</v>
      </c>
      <c r="F5" s="69"/>
      <c r="G5" s="71"/>
      <c r="H5" s="104" t="s">
        <v>212</v>
      </c>
      <c r="I5" s="104"/>
      <c r="J5" s="104"/>
      <c r="K5" s="104"/>
      <c r="L5" s="71"/>
      <c r="M5" s="108"/>
      <c r="N5" s="111"/>
      <c r="O5" s="98"/>
      <c r="P5" s="69"/>
      <c r="Q5" s="69"/>
      <c r="R5" s="69"/>
      <c r="S5" s="69"/>
      <c r="T5" s="69"/>
      <c r="U5" s="69"/>
      <c r="V5" s="71"/>
      <c r="W5" s="71"/>
      <c r="X5" s="71"/>
      <c r="Y5" s="71"/>
    </row>
    <row r="6" spans="1:25" ht="33.75" x14ac:dyDescent="0.5">
      <c r="A6" s="69"/>
      <c r="B6" s="85" t="s">
        <v>213</v>
      </c>
      <c r="C6" s="86">
        <f ca="1">INDEX(D_Annee,MATCH(C2,L_Dept,0)+1,MATCH(E2,L_MoisCum,0))</f>
        <v>15880</v>
      </c>
      <c r="D6" s="86">
        <f ca="1">INDEX(D_AnneeP,MATCH(C2,L_Dept,0)+1,MATCH(E2,L_MoisCum,0))</f>
        <v>13888</v>
      </c>
      <c r="E6" s="87">
        <f ca="1">(C6/D6)-1</f>
        <v>0.14343317972350222</v>
      </c>
      <c r="F6" s="69"/>
      <c r="G6" s="71"/>
      <c r="H6" s="69"/>
      <c r="I6" s="69"/>
      <c r="J6" s="69"/>
      <c r="K6" s="69"/>
      <c r="L6" s="71"/>
      <c r="M6" s="108"/>
      <c r="N6" s="111"/>
      <c r="O6" s="98"/>
      <c r="P6" s="69"/>
      <c r="Q6" s="69"/>
      <c r="R6" s="69"/>
      <c r="S6" s="69"/>
      <c r="T6" s="69"/>
      <c r="U6" s="69"/>
      <c r="V6" s="71"/>
      <c r="W6" s="71"/>
      <c r="X6" s="71"/>
      <c r="Y6" s="71"/>
    </row>
    <row r="7" spans="1:25" ht="33.75" x14ac:dyDescent="0.5">
      <c r="A7" s="69"/>
      <c r="B7" s="85" t="s">
        <v>214</v>
      </c>
      <c r="C7" s="86">
        <f ca="1">SUM(OFFSET(AnneeEnCours!$B$4,MATCH($C$2,L_Dept,0),,,MATCH($E$2,L_MoisCum,0)))</f>
        <v>45185</v>
      </c>
      <c r="D7" s="86">
        <f ca="1">SUM(OFFSET(AnneePrecedente!$B$4,MATCH($C$2,L_Dept,0),,,MATCH($E$2,L_MoisCum,0)))</f>
        <v>43303</v>
      </c>
      <c r="E7" s="87">
        <f t="shared" ref="E7:E8" ca="1" si="0">(C7/D7)-1</f>
        <v>4.3461192065214815E-2</v>
      </c>
      <c r="F7" s="69"/>
      <c r="G7" s="71"/>
      <c r="H7" s="69"/>
      <c r="I7" s="69"/>
      <c r="J7" s="69"/>
      <c r="K7" s="88"/>
      <c r="L7" s="71"/>
      <c r="M7" s="108"/>
      <c r="N7" s="111"/>
      <c r="O7" s="98"/>
      <c r="P7" s="69"/>
      <c r="Q7" s="69"/>
      <c r="R7" s="69"/>
      <c r="S7" s="69"/>
      <c r="T7" s="69"/>
      <c r="U7" s="69"/>
      <c r="V7" s="71"/>
      <c r="W7" s="71"/>
      <c r="X7" s="71"/>
      <c r="Y7" s="71"/>
    </row>
    <row r="8" spans="1:25" ht="33.75" x14ac:dyDescent="0.5">
      <c r="A8" s="69"/>
      <c r="B8" s="85" t="s">
        <v>215</v>
      </c>
      <c r="C8" s="86">
        <f>SUM(CHOOSE(MATCH($C$2,L_Dept,0),Dept1An,Dept2An,Dept3An))</f>
        <v>87773</v>
      </c>
      <c r="D8" s="86">
        <f>SUM(CHOOSE(MATCH($C$2,L_Dept,0),Dept1AnP,Dept2AnP,Dept3AnP))</f>
        <v>172404</v>
      </c>
      <c r="E8" s="87">
        <f t="shared" si="0"/>
        <v>-0.49088768242036152</v>
      </c>
      <c r="F8" s="69"/>
      <c r="G8" s="71"/>
      <c r="H8" s="69"/>
      <c r="I8" s="69"/>
      <c r="J8" s="69"/>
      <c r="K8" s="88"/>
      <c r="L8" s="71"/>
      <c r="M8" s="108"/>
      <c r="N8" s="111"/>
      <c r="O8" s="98"/>
      <c r="P8" s="69"/>
      <c r="Q8" s="69"/>
      <c r="R8" s="69"/>
      <c r="S8" s="69"/>
      <c r="T8" s="69"/>
      <c r="U8" s="69"/>
      <c r="V8" s="71"/>
      <c r="W8" s="71"/>
      <c r="X8" s="71"/>
      <c r="Y8" s="71"/>
    </row>
    <row r="9" spans="1:25" ht="15" customHeight="1" x14ac:dyDescent="0.25">
      <c r="A9" s="69"/>
      <c r="B9" s="69"/>
      <c r="C9" s="69"/>
      <c r="D9" s="69"/>
      <c r="E9" s="69"/>
      <c r="F9" s="69"/>
      <c r="G9" s="71"/>
      <c r="H9" s="69"/>
      <c r="I9" s="69"/>
      <c r="J9" s="69"/>
      <c r="K9" s="88"/>
      <c r="L9" s="71"/>
      <c r="M9" s="108"/>
      <c r="N9" s="112"/>
      <c r="O9" s="98"/>
      <c r="P9" s="69"/>
      <c r="Q9" s="69"/>
      <c r="R9" s="69"/>
      <c r="S9" s="69"/>
      <c r="T9" s="69"/>
      <c r="U9" s="69"/>
      <c r="V9" s="71"/>
      <c r="W9" s="71"/>
      <c r="X9" s="71"/>
      <c r="Y9" s="71"/>
    </row>
    <row r="10" spans="1:25" x14ac:dyDescent="0.25">
      <c r="A10" s="69"/>
      <c r="B10" s="69"/>
      <c r="C10" s="69"/>
      <c r="D10" s="69"/>
      <c r="E10" s="69"/>
      <c r="F10" s="69"/>
      <c r="G10" s="71"/>
      <c r="H10" s="69"/>
      <c r="I10" s="69"/>
      <c r="J10" s="69"/>
      <c r="K10" s="69"/>
      <c r="L10" s="71"/>
      <c r="M10" s="108"/>
      <c r="N10" s="113" t="s">
        <v>216</v>
      </c>
      <c r="O10" s="98"/>
      <c r="P10" s="69"/>
      <c r="Q10" s="69"/>
      <c r="R10" s="69"/>
      <c r="S10" s="69"/>
      <c r="T10" s="69"/>
      <c r="U10" s="69"/>
      <c r="V10" s="71"/>
      <c r="W10" s="71"/>
      <c r="X10" s="71"/>
      <c r="Y10" s="71"/>
    </row>
    <row r="11" spans="1:25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89"/>
      <c r="L11" s="71"/>
      <c r="M11" s="108"/>
      <c r="N11" s="114"/>
      <c r="O11" s="98"/>
      <c r="P11" s="69"/>
      <c r="Q11" s="69"/>
      <c r="R11" s="69"/>
      <c r="S11" s="69"/>
      <c r="T11" s="69"/>
      <c r="U11" s="69"/>
      <c r="V11" s="71"/>
      <c r="W11" s="71"/>
      <c r="X11" s="71"/>
      <c r="Y11" s="71"/>
    </row>
    <row r="12" spans="1:25" ht="33.75" x14ac:dyDescent="0.5">
      <c r="A12" s="105" t="s">
        <v>217</v>
      </c>
      <c r="B12" s="105"/>
      <c r="C12" s="105"/>
      <c r="D12" s="105"/>
      <c r="E12" s="105"/>
      <c r="F12" s="105"/>
      <c r="G12" s="71"/>
      <c r="H12" s="104" t="s">
        <v>218</v>
      </c>
      <c r="I12" s="104"/>
      <c r="J12" s="104"/>
      <c r="K12" s="104"/>
      <c r="L12" s="71"/>
      <c r="M12" s="108"/>
      <c r="N12" s="114"/>
      <c r="O12" s="98"/>
      <c r="P12" s="69"/>
      <c r="Q12" s="69"/>
      <c r="R12" s="69"/>
      <c r="S12" s="69"/>
      <c r="T12" s="69"/>
      <c r="U12" s="69"/>
      <c r="V12" s="71"/>
      <c r="W12" s="71"/>
      <c r="X12" s="71"/>
      <c r="Y12" s="71"/>
    </row>
    <row r="13" spans="1:25" x14ac:dyDescent="0.25">
      <c r="A13" s="69"/>
      <c r="B13" s="69"/>
      <c r="C13" s="69"/>
      <c r="D13" s="69"/>
      <c r="E13" s="69"/>
      <c r="F13" s="69"/>
      <c r="G13" s="71"/>
      <c r="H13" s="69"/>
      <c r="I13" s="90"/>
      <c r="J13" s="90"/>
      <c r="K13" s="91"/>
      <c r="L13" s="71"/>
      <c r="M13" s="108"/>
      <c r="N13" s="114"/>
      <c r="O13" s="98"/>
      <c r="P13" s="69"/>
      <c r="Q13" s="69"/>
      <c r="R13" s="69"/>
      <c r="S13" s="69"/>
      <c r="T13" s="69"/>
      <c r="U13" s="69"/>
      <c r="V13" s="71"/>
      <c r="W13" s="71"/>
      <c r="X13" s="71"/>
      <c r="Y13" s="71"/>
    </row>
    <row r="14" spans="1:25" x14ac:dyDescent="0.25">
      <c r="A14" s="69"/>
      <c r="B14" s="92"/>
      <c r="C14" s="69"/>
      <c r="D14" s="92"/>
      <c r="E14" s="92"/>
      <c r="F14" s="69"/>
      <c r="G14" s="71"/>
      <c r="H14" s="69"/>
      <c r="I14" s="90"/>
      <c r="J14" s="90"/>
      <c r="K14" s="91"/>
      <c r="L14" s="71"/>
      <c r="M14" s="108"/>
      <c r="N14" s="114"/>
      <c r="O14" s="98"/>
      <c r="P14" s="69"/>
      <c r="Q14" s="69"/>
      <c r="R14" s="69"/>
      <c r="S14" s="69"/>
      <c r="T14" s="69"/>
      <c r="U14" s="69"/>
      <c r="V14" s="71"/>
      <c r="W14" s="71"/>
      <c r="X14" s="71"/>
      <c r="Y14" s="71"/>
    </row>
    <row r="15" spans="1:25" s="31" customFormat="1" x14ac:dyDescent="0.25">
      <c r="A15" s="82"/>
      <c r="B15" s="82"/>
      <c r="C15" s="82"/>
      <c r="D15" s="82"/>
      <c r="E15" s="82"/>
      <c r="F15" s="82"/>
      <c r="G15" s="93"/>
      <c r="H15" s="69"/>
      <c r="I15" s="94"/>
      <c r="J15" s="90"/>
      <c r="K15" s="91"/>
      <c r="L15" s="93"/>
      <c r="M15" s="108"/>
      <c r="N15" s="114"/>
      <c r="O15" s="98"/>
      <c r="P15" s="82"/>
      <c r="Q15" s="82"/>
      <c r="R15" s="82"/>
      <c r="S15" s="82"/>
      <c r="T15" s="82"/>
      <c r="U15" s="82"/>
      <c r="V15" s="93"/>
      <c r="W15" s="93"/>
      <c r="X15" s="93"/>
      <c r="Y15" s="93"/>
    </row>
    <row r="16" spans="1:25" x14ac:dyDescent="0.25">
      <c r="A16" s="69"/>
      <c r="B16" s="69"/>
      <c r="C16" s="69"/>
      <c r="D16" s="69"/>
      <c r="E16" s="69"/>
      <c r="F16" s="69"/>
      <c r="G16" s="71"/>
      <c r="H16" s="69"/>
      <c r="I16" s="69"/>
      <c r="J16" s="69"/>
      <c r="K16" s="69"/>
      <c r="L16" s="71"/>
      <c r="M16" s="108"/>
      <c r="N16" s="114"/>
      <c r="O16" s="98"/>
      <c r="P16" s="69"/>
      <c r="Q16" s="69"/>
      <c r="R16" s="69"/>
      <c r="S16" s="69"/>
      <c r="T16" s="69"/>
      <c r="U16" s="69"/>
      <c r="V16" s="71"/>
      <c r="W16" s="71"/>
      <c r="X16" s="71"/>
      <c r="Y16" s="71"/>
    </row>
    <row r="17" spans="1:25" x14ac:dyDescent="0.25">
      <c r="A17" s="69"/>
      <c r="B17" s="69"/>
      <c r="C17" s="69"/>
      <c r="D17" s="69"/>
      <c r="E17" s="69"/>
      <c r="F17" s="69"/>
      <c r="G17" s="71"/>
      <c r="H17" s="69"/>
      <c r="I17" s="91"/>
      <c r="J17" s="91"/>
      <c r="K17" s="91"/>
      <c r="L17" s="71"/>
      <c r="M17" s="108"/>
      <c r="N17" s="114"/>
      <c r="O17" s="98"/>
      <c r="P17" s="69"/>
      <c r="Q17" s="69"/>
      <c r="R17" s="69"/>
      <c r="S17" s="69"/>
      <c r="T17" s="69"/>
      <c r="U17" s="69"/>
      <c r="V17" s="71"/>
      <c r="W17" s="71"/>
      <c r="X17" s="71"/>
      <c r="Y17" s="71"/>
    </row>
    <row r="18" spans="1:25" x14ac:dyDescent="0.25">
      <c r="A18" s="69"/>
      <c r="B18" s="69"/>
      <c r="C18" s="69"/>
      <c r="D18" s="69"/>
      <c r="E18" s="69"/>
      <c r="F18" s="69"/>
      <c r="G18" s="71"/>
      <c r="H18" s="69"/>
      <c r="I18" s="91"/>
      <c r="J18" s="91"/>
      <c r="K18" s="91"/>
      <c r="L18" s="71"/>
      <c r="M18" s="109"/>
      <c r="N18" s="115"/>
      <c r="O18" s="99"/>
      <c r="P18" s="99"/>
      <c r="Q18" s="99"/>
      <c r="R18" s="99"/>
      <c r="S18" s="99"/>
      <c r="T18" s="99"/>
      <c r="U18" s="69"/>
      <c r="V18" s="71"/>
      <c r="W18" s="71"/>
      <c r="X18" s="71"/>
      <c r="Y18" s="71"/>
    </row>
    <row r="19" spans="1:25" ht="15" customHeight="1" x14ac:dyDescent="0.25">
      <c r="A19" s="69"/>
      <c r="B19" s="69"/>
      <c r="C19" s="69"/>
      <c r="D19" s="69"/>
      <c r="E19" s="69"/>
      <c r="F19" s="69"/>
      <c r="G19" s="71"/>
      <c r="H19" s="69"/>
      <c r="I19" s="91"/>
      <c r="J19" s="91"/>
      <c r="K19" s="91"/>
      <c r="L19" s="71"/>
      <c r="M19" s="100" t="s">
        <v>219</v>
      </c>
      <c r="N19" s="69"/>
      <c r="O19" s="69"/>
      <c r="P19" s="69"/>
      <c r="Q19" s="69"/>
      <c r="R19" s="69"/>
      <c r="S19" s="69"/>
      <c r="T19" s="69"/>
      <c r="U19" s="69"/>
      <c r="V19" s="71"/>
      <c r="W19" s="71"/>
      <c r="X19" s="71"/>
      <c r="Y19" s="71"/>
    </row>
    <row r="20" spans="1:25" x14ac:dyDescent="0.25">
      <c r="A20" s="69"/>
      <c r="B20" s="69"/>
      <c r="C20" s="69"/>
      <c r="D20" s="69"/>
      <c r="E20" s="69"/>
      <c r="F20" s="69"/>
      <c r="G20" s="71"/>
      <c r="H20" s="69"/>
      <c r="I20" s="69"/>
      <c r="J20" s="69"/>
      <c r="K20" s="69"/>
      <c r="L20" s="71"/>
      <c r="M20" s="101"/>
      <c r="N20" s="69"/>
      <c r="O20" s="69"/>
      <c r="P20" s="69"/>
      <c r="Q20" s="69"/>
      <c r="R20" s="69"/>
      <c r="S20" s="69"/>
      <c r="T20" s="69"/>
      <c r="U20" s="69"/>
      <c r="V20" s="71"/>
      <c r="W20" s="71"/>
      <c r="X20" s="71"/>
      <c r="Y20" s="71"/>
    </row>
    <row r="21" spans="1:25" x14ac:dyDescent="0.25">
      <c r="A21" s="69"/>
      <c r="B21" s="69"/>
      <c r="C21" s="69"/>
      <c r="D21" s="69"/>
      <c r="E21" s="69"/>
      <c r="F21" s="69"/>
      <c r="G21" s="71"/>
      <c r="H21" s="69"/>
      <c r="I21" s="82"/>
      <c r="J21" s="69"/>
      <c r="K21" s="69"/>
      <c r="L21" s="71"/>
      <c r="M21" s="101"/>
      <c r="N21" s="69"/>
      <c r="O21" s="69"/>
      <c r="P21" s="69"/>
      <c r="Q21" s="69"/>
      <c r="R21" s="69"/>
      <c r="S21" s="69"/>
      <c r="T21" s="69"/>
      <c r="U21" s="69"/>
      <c r="V21" s="71"/>
      <c r="W21" s="71"/>
      <c r="X21" s="71"/>
      <c r="Y21" s="71"/>
    </row>
    <row r="22" spans="1:25" x14ac:dyDescent="0.25">
      <c r="A22" s="69"/>
      <c r="B22" s="69"/>
      <c r="C22" s="69"/>
      <c r="D22" s="69"/>
      <c r="E22" s="69"/>
      <c r="F22" s="69"/>
      <c r="G22" s="71"/>
      <c r="H22" s="69"/>
      <c r="I22" s="69"/>
      <c r="J22" s="69"/>
      <c r="K22" s="69"/>
      <c r="L22" s="71"/>
      <c r="M22" s="101"/>
      <c r="N22" s="69"/>
      <c r="O22" s="69"/>
      <c r="P22" s="69"/>
      <c r="Q22" s="69"/>
      <c r="R22" s="69"/>
      <c r="S22" s="69"/>
      <c r="T22" s="69"/>
      <c r="U22" s="69"/>
      <c r="V22" s="71"/>
      <c r="W22" s="71"/>
      <c r="X22" s="71"/>
      <c r="Y22" s="71"/>
    </row>
    <row r="23" spans="1:25" x14ac:dyDescent="0.25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101"/>
      <c r="N23" s="69"/>
      <c r="O23" s="69"/>
      <c r="P23" s="69"/>
      <c r="Q23" s="69"/>
      <c r="R23" s="69"/>
      <c r="S23" s="69"/>
      <c r="T23" s="69"/>
      <c r="U23" s="69"/>
      <c r="V23" s="71"/>
      <c r="W23" s="71"/>
      <c r="X23" s="71"/>
      <c r="Y23" s="71"/>
    </row>
    <row r="24" spans="1:25" ht="15.75" x14ac:dyDescent="0.25">
      <c r="A24" s="69"/>
      <c r="B24" s="103" t="s">
        <v>220</v>
      </c>
      <c r="C24" s="103"/>
      <c r="D24" s="103"/>
      <c r="E24" s="103"/>
      <c r="F24" s="69"/>
      <c r="G24" s="71"/>
      <c r="H24" s="103" t="s">
        <v>221</v>
      </c>
      <c r="I24" s="103"/>
      <c r="J24" s="103"/>
      <c r="K24" s="103"/>
      <c r="L24" s="71"/>
      <c r="M24" s="101"/>
      <c r="N24" s="69"/>
      <c r="O24" s="69"/>
      <c r="P24" s="69"/>
      <c r="Q24" s="69"/>
      <c r="R24" s="69"/>
      <c r="S24" s="69"/>
      <c r="T24" s="69"/>
      <c r="U24" s="69"/>
      <c r="V24" s="71"/>
      <c r="W24" s="71"/>
      <c r="X24" s="71"/>
      <c r="Y24" s="71"/>
    </row>
    <row r="25" spans="1:25" x14ac:dyDescent="0.25">
      <c r="A25" s="69"/>
      <c r="B25" s="69"/>
      <c r="C25" s="69"/>
      <c r="D25" s="69"/>
      <c r="E25" s="69"/>
      <c r="F25" s="69"/>
      <c r="G25" s="71"/>
      <c r="H25" s="69"/>
      <c r="I25" s="69"/>
      <c r="J25" s="69"/>
      <c r="K25" s="69"/>
      <c r="L25" s="71"/>
      <c r="M25" s="101"/>
      <c r="N25" s="69"/>
      <c r="O25" s="69"/>
      <c r="P25" s="69"/>
      <c r="Q25" s="69"/>
      <c r="R25" s="69"/>
      <c r="S25" s="69"/>
      <c r="T25" s="69"/>
      <c r="U25" s="69"/>
      <c r="V25" s="71"/>
      <c r="W25" s="71"/>
      <c r="X25" s="71"/>
      <c r="Y25" s="71"/>
    </row>
    <row r="26" spans="1:25" x14ac:dyDescent="0.25">
      <c r="A26" s="69"/>
      <c r="B26" s="73"/>
      <c r="C26" s="69"/>
      <c r="D26" s="69"/>
      <c r="E26" s="69"/>
      <c r="F26" s="69"/>
      <c r="G26" s="71"/>
      <c r="H26" s="69"/>
      <c r="I26" s="69"/>
      <c r="J26" s="69"/>
      <c r="K26" s="69"/>
      <c r="L26" s="71"/>
      <c r="M26" s="101"/>
      <c r="N26" s="69"/>
      <c r="O26" s="69"/>
      <c r="P26" s="69"/>
      <c r="Q26" s="69"/>
      <c r="R26" s="69"/>
      <c r="S26" s="69"/>
      <c r="T26" s="69"/>
      <c r="U26" s="69"/>
      <c r="V26" s="71"/>
      <c r="W26" s="71"/>
      <c r="X26" s="71"/>
      <c r="Y26" s="71"/>
    </row>
    <row r="27" spans="1:25" x14ac:dyDescent="0.25">
      <c r="A27" s="69"/>
      <c r="B27" s="95"/>
      <c r="C27" s="82"/>
      <c r="D27" s="82"/>
      <c r="E27" s="82"/>
      <c r="F27" s="69"/>
      <c r="G27" s="71"/>
      <c r="H27" s="69"/>
      <c r="I27" s="69"/>
      <c r="J27" s="69"/>
      <c r="K27" s="69"/>
      <c r="L27" s="71"/>
      <c r="M27" s="101"/>
      <c r="N27" s="69"/>
      <c r="O27" s="69"/>
      <c r="P27" s="69"/>
      <c r="Q27" s="69"/>
      <c r="R27" s="69"/>
      <c r="S27" s="69"/>
      <c r="T27" s="69"/>
      <c r="U27" s="69"/>
      <c r="V27" s="71"/>
      <c r="W27" s="71"/>
      <c r="X27" s="71"/>
      <c r="Y27" s="71"/>
    </row>
    <row r="28" spans="1:25" x14ac:dyDescent="0.25">
      <c r="A28" s="69"/>
      <c r="B28" s="73"/>
      <c r="C28" s="69"/>
      <c r="D28" s="69"/>
      <c r="E28" s="69"/>
      <c r="F28" s="69"/>
      <c r="G28" s="71"/>
      <c r="H28" s="69"/>
      <c r="I28" s="69"/>
      <c r="J28" s="69"/>
      <c r="K28" s="69"/>
      <c r="L28" s="71"/>
      <c r="M28" s="101"/>
      <c r="N28" s="69"/>
      <c r="O28" s="69"/>
      <c r="P28" s="69"/>
      <c r="Q28" s="69"/>
      <c r="R28" s="69"/>
      <c r="S28" s="69"/>
      <c r="T28" s="69"/>
      <c r="U28" s="69"/>
      <c r="V28" s="71"/>
      <c r="W28" s="71"/>
      <c r="X28" s="71"/>
      <c r="Y28" s="71"/>
    </row>
    <row r="29" spans="1:25" x14ac:dyDescent="0.25">
      <c r="A29" s="69"/>
      <c r="B29" s="69"/>
      <c r="C29" s="69"/>
      <c r="D29" s="69"/>
      <c r="E29" s="69"/>
      <c r="F29" s="69"/>
      <c r="G29" s="71"/>
      <c r="H29" s="69"/>
      <c r="I29" s="69"/>
      <c r="J29" s="69"/>
      <c r="K29" s="69"/>
      <c r="L29" s="71"/>
      <c r="M29" s="102"/>
      <c r="N29" s="69"/>
      <c r="O29" s="69"/>
      <c r="P29" s="69"/>
      <c r="Q29" s="69"/>
      <c r="R29" s="69"/>
      <c r="S29" s="69"/>
      <c r="T29" s="69"/>
      <c r="U29" s="69"/>
      <c r="V29" s="71"/>
      <c r="W29" s="71"/>
      <c r="X29" s="71"/>
      <c r="Y29" s="71"/>
    </row>
    <row r="30" spans="1:25" x14ac:dyDescent="0.25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x14ac:dyDescent="0.25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x14ac:dyDescent="0.25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x14ac:dyDescent="0.25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x14ac:dyDescent="0.25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x14ac:dyDescent="0.25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x14ac:dyDescent="0.25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</sheetData>
  <mergeCells count="10">
    <mergeCell ref="P2:S2"/>
    <mergeCell ref="M4:M18"/>
    <mergeCell ref="N4:N9"/>
    <mergeCell ref="N10:N18"/>
    <mergeCell ref="M19:M29"/>
    <mergeCell ref="B24:E24"/>
    <mergeCell ref="H24:K24"/>
    <mergeCell ref="H5:K5"/>
    <mergeCell ref="A12:F12"/>
    <mergeCell ref="H12:K12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{DDE7B757-3606-486C-918C-4D546CAC66CA}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{62712C44-2237-4D21-AED3-85E4F59B77EA}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{995AA9BD-722C-442D-BC8A-A75514765873}</x14:id>
        </ext>
      </extLst>
    </cfRule>
  </conditionalFormatting>
  <dataValidations count="2">
    <dataValidation type="list" allowBlank="1" showInputMessage="1" showErrorMessage="1" sqref="C2">
      <formula1>L_Dept</formula1>
    </dataValidation>
    <dataValidation type="list" allowBlank="1" showInputMessage="1" showErrorMessage="1" sqref="E2">
      <formula1>L_MoisCum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orientation="portrait" r:id="rId1"/>
  <headerFooter>
    <oddFooter>&amp;L&amp;A&amp;C&amp;F&amp;R&amp;P de &amp;N  &amp;D   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DE7B757-3606-486C-918C-4D546CAC66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62712C44-2237-4D21-AED3-85E4F59B77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995AA9BD-722C-442D-BC8A-A75514765873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showGridLines="0" tabSelected="1" topLeftCell="A10" zoomScaleNormal="100" workbookViewId="0">
      <selection activeCell="G26" sqref="G26"/>
    </sheetView>
  </sheetViews>
  <sheetFormatPr baseColWidth="10" defaultColWidth="10.7109375" defaultRowHeight="15" x14ac:dyDescent="0.25"/>
  <cols>
    <col min="22" max="24" width="22.7109375" customWidth="1"/>
  </cols>
  <sheetData>
    <row r="1" spans="1:20" ht="21" x14ac:dyDescent="0.35">
      <c r="A1" s="131" t="s">
        <v>166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</row>
    <row r="11" spans="1:20" ht="21.95" customHeight="1" x14ac:dyDescent="0.25"/>
    <row r="13" spans="1:20" ht="21" x14ac:dyDescent="0.35">
      <c r="A13" s="131" t="s">
        <v>167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</row>
    <row r="22" spans="1:19" ht="15" customHeight="1" x14ac:dyDescent="0.25"/>
    <row r="23" spans="1:19" ht="21.95" customHeight="1" x14ac:dyDescent="0.25"/>
    <row r="26" spans="1:19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</row>
    <row r="27" spans="1:19" ht="15.75" thickBot="1" x14ac:dyDescent="0.3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</row>
    <row r="28" spans="1:19" ht="15.75" thickBot="1" x14ac:dyDescent="0.3">
      <c r="A28" s="25"/>
      <c r="B28" s="118" t="s">
        <v>168</v>
      </c>
      <c r="C28" s="119"/>
      <c r="D28" s="119"/>
      <c r="E28" s="119"/>
      <c r="F28" s="119"/>
      <c r="G28" s="119"/>
      <c r="H28" s="119"/>
      <c r="I28" s="120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19" x14ac:dyDescent="0.25">
      <c r="A29" s="25"/>
      <c r="B29" s="124" t="s">
        <v>222</v>
      </c>
      <c r="C29" s="125"/>
      <c r="D29" s="125"/>
      <c r="E29" s="125"/>
      <c r="F29" s="125"/>
      <c r="G29" s="125"/>
      <c r="H29" s="125"/>
      <c r="I29" s="126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19" x14ac:dyDescent="0.25">
      <c r="A30" s="25"/>
      <c r="B30" s="127" t="s">
        <v>111</v>
      </c>
      <c r="C30" s="128"/>
      <c r="D30" s="26" t="s">
        <v>32</v>
      </c>
      <c r="E30" s="29"/>
      <c r="F30" s="36"/>
      <c r="G30" s="36"/>
      <c r="H30" s="36"/>
      <c r="I30" s="37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19" x14ac:dyDescent="0.25">
      <c r="B31" s="129" t="s">
        <v>112</v>
      </c>
      <c r="C31" s="130"/>
      <c r="D31" s="13" t="s">
        <v>38</v>
      </c>
      <c r="E31" s="31"/>
      <c r="F31" s="31"/>
      <c r="G31" s="31"/>
      <c r="H31" s="31"/>
      <c r="I31" s="32"/>
    </row>
    <row r="32" spans="1:19" x14ac:dyDescent="0.25">
      <c r="B32" s="129" t="s">
        <v>113</v>
      </c>
      <c r="C32" s="130"/>
      <c r="D32" s="13" t="s">
        <v>43</v>
      </c>
      <c r="E32" s="31"/>
      <c r="F32" s="31"/>
      <c r="G32" s="31"/>
      <c r="H32" s="31"/>
      <c r="I32" s="32"/>
    </row>
    <row r="33" spans="2:9" x14ac:dyDescent="0.25">
      <c r="B33" s="35"/>
      <c r="C33" s="33"/>
      <c r="D33" s="33"/>
      <c r="E33" s="33"/>
      <c r="F33" s="33"/>
      <c r="G33" s="33"/>
      <c r="H33" s="33"/>
      <c r="I33" s="34"/>
    </row>
    <row r="34" spans="2:9" x14ac:dyDescent="0.25">
      <c r="B34" s="121" t="s">
        <v>229</v>
      </c>
      <c r="C34" s="122"/>
      <c r="D34" s="122"/>
      <c r="E34" s="122"/>
      <c r="F34" s="122"/>
      <c r="G34" s="122"/>
      <c r="H34" s="122"/>
      <c r="I34" s="123"/>
    </row>
    <row r="35" spans="2:9" x14ac:dyDescent="0.25">
      <c r="B35" s="127" t="s">
        <v>35</v>
      </c>
      <c r="C35" s="128"/>
      <c r="D35" s="26" t="s">
        <v>36</v>
      </c>
      <c r="E35" s="29"/>
      <c r="F35" s="29"/>
      <c r="G35" s="29"/>
      <c r="H35" s="29"/>
      <c r="I35" s="30"/>
    </row>
    <row r="36" spans="2:9" x14ac:dyDescent="0.25">
      <c r="B36" s="129" t="s">
        <v>41</v>
      </c>
      <c r="C36" s="130"/>
      <c r="D36" s="13" t="s">
        <v>103</v>
      </c>
      <c r="E36" s="31"/>
      <c r="F36" s="31"/>
      <c r="G36" s="31"/>
      <c r="H36" s="31"/>
      <c r="I36" s="32"/>
    </row>
    <row r="37" spans="2:9" x14ac:dyDescent="0.25">
      <c r="B37" s="129" t="s">
        <v>46</v>
      </c>
      <c r="C37" s="130"/>
      <c r="D37" s="13" t="s">
        <v>104</v>
      </c>
      <c r="E37" s="31"/>
      <c r="F37" s="31"/>
      <c r="G37" s="31"/>
      <c r="H37" s="31"/>
      <c r="I37" s="32"/>
    </row>
    <row r="38" spans="2:9" x14ac:dyDescent="0.25">
      <c r="B38" s="35"/>
      <c r="C38" s="33"/>
      <c r="D38" s="33"/>
      <c r="E38" s="33"/>
      <c r="F38" s="33"/>
      <c r="G38" s="33"/>
      <c r="H38" s="33"/>
      <c r="I38" s="34"/>
    </row>
    <row r="39" spans="2:9" x14ac:dyDescent="0.25">
      <c r="B39" s="121" t="s">
        <v>230</v>
      </c>
      <c r="C39" s="122"/>
      <c r="D39" s="122"/>
      <c r="E39" s="122"/>
      <c r="F39" s="122"/>
      <c r="G39" s="122"/>
      <c r="H39" s="122"/>
      <c r="I39" s="123"/>
    </row>
    <row r="40" spans="2:9" x14ac:dyDescent="0.25">
      <c r="B40" s="116" t="s">
        <v>114</v>
      </c>
      <c r="C40" s="117"/>
      <c r="D40" s="27" t="s">
        <v>107</v>
      </c>
      <c r="E40" s="8"/>
      <c r="F40" s="8"/>
      <c r="G40" s="8"/>
      <c r="H40" s="8"/>
      <c r="I40" s="28"/>
    </row>
  </sheetData>
  <mergeCells count="13">
    <mergeCell ref="A1:T1"/>
    <mergeCell ref="A13:T13"/>
    <mergeCell ref="B40:C40"/>
    <mergeCell ref="B28:I28"/>
    <mergeCell ref="B34:I34"/>
    <mergeCell ref="B39:I39"/>
    <mergeCell ref="B29:I29"/>
    <mergeCell ref="B30:C30"/>
    <mergeCell ref="B31:C31"/>
    <mergeCell ref="B32:C32"/>
    <mergeCell ref="B35:C35"/>
    <mergeCell ref="B36:C36"/>
    <mergeCell ref="B37:C37"/>
  </mergeCells>
  <pageMargins left="0.25" right="0.25" top="0.75" bottom="0.75" header="0.3" footer="0.3"/>
  <pageSetup paperSize="5" scale="53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topLeftCell="A4" workbookViewId="0">
      <selection activeCell="B29" sqref="B29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136" t="s">
        <v>17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53"/>
    </row>
    <row r="2" spans="1:12" ht="18.75" x14ac:dyDescent="0.25">
      <c r="A2" s="137" t="s">
        <v>102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53"/>
    </row>
    <row r="3" spans="1:12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30" x14ac:dyDescent="0.4">
      <c r="A4" s="141" t="str">
        <f>AnneeEnCours!A5</f>
        <v>Dépt 1</v>
      </c>
      <c r="B4" s="141"/>
      <c r="C4" s="141"/>
      <c r="D4" s="53"/>
      <c r="E4" s="142" t="str">
        <f>AnneeEnCours!A6</f>
        <v>Dépt 2</v>
      </c>
      <c r="F4" s="142"/>
      <c r="G4" s="142"/>
      <c r="H4" s="53"/>
      <c r="I4" s="142" t="str">
        <f>AnneeEnCours!A7</f>
        <v>Dépt 3</v>
      </c>
      <c r="J4" s="142"/>
      <c r="K4" s="142"/>
      <c r="L4" s="53"/>
    </row>
    <row r="5" spans="1:12" ht="15.75" thickBot="1" x14ac:dyDescent="0.3">
      <c r="A5" s="53"/>
      <c r="B5" s="54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s="6" customFormat="1" ht="18" x14ac:dyDescent="0.25">
      <c r="A6" s="138" t="s">
        <v>18</v>
      </c>
      <c r="B6" s="139"/>
      <c r="C6" s="139"/>
      <c r="D6" s="139"/>
      <c r="E6" s="139"/>
      <c r="F6" s="139"/>
      <c r="G6" s="139"/>
      <c r="H6" s="139"/>
      <c r="I6" s="139"/>
      <c r="J6" s="139"/>
      <c r="K6" s="140"/>
      <c r="L6" s="55"/>
    </row>
    <row r="7" spans="1:12" s="31" customFormat="1" ht="11.1" customHeight="1" x14ac:dyDescent="0.25">
      <c r="A7" s="56" t="s">
        <v>22</v>
      </c>
      <c r="B7" s="56" t="s">
        <v>18</v>
      </c>
      <c r="C7" s="56" t="s">
        <v>24</v>
      </c>
      <c r="D7" s="57"/>
      <c r="E7" s="56" t="s">
        <v>22</v>
      </c>
      <c r="F7" s="56" t="s">
        <v>18</v>
      </c>
      <c r="G7" s="56" t="s">
        <v>24</v>
      </c>
      <c r="H7" s="57"/>
      <c r="I7" s="56" t="s">
        <v>22</v>
      </c>
      <c r="J7" s="56" t="s">
        <v>18</v>
      </c>
      <c r="K7" s="56" t="s">
        <v>24</v>
      </c>
      <c r="L7" s="58"/>
    </row>
    <row r="8" spans="1:12" ht="33" customHeight="1" thickBot="1" x14ac:dyDescent="0.3">
      <c r="A8" s="59">
        <f>SUM(Dept1An)</f>
        <v>96361</v>
      </c>
      <c r="B8" s="60">
        <v>205350</v>
      </c>
      <c r="C8" s="9">
        <f>A8/B8</f>
        <v>0.4692524957389822</v>
      </c>
      <c r="D8" s="61"/>
      <c r="E8" s="62">
        <f>SUM(Dept2An)</f>
        <v>87773</v>
      </c>
      <c r="F8" s="60">
        <v>181100</v>
      </c>
      <c r="G8" s="9">
        <f>E8/F8</f>
        <v>0.48466593042517947</v>
      </c>
      <c r="H8" s="61"/>
      <c r="I8" s="62">
        <f>SUM(Dept3An)</f>
        <v>55550</v>
      </c>
      <c r="J8" s="60">
        <v>106500</v>
      </c>
      <c r="K8" s="10">
        <f>I8/J8</f>
        <v>0.52159624413145544</v>
      </c>
      <c r="L8" s="53"/>
    </row>
    <row r="9" spans="1:12" ht="24" customHeight="1" thickBot="1" x14ac:dyDescent="0.3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s="6" customFormat="1" ht="18" x14ac:dyDescent="0.25">
      <c r="A10" s="133" t="s">
        <v>20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5"/>
      <c r="L10" s="55"/>
    </row>
    <row r="11" spans="1:12" s="31" customFormat="1" ht="11.1" customHeight="1" x14ac:dyDescent="0.25">
      <c r="A11" s="56" t="s">
        <v>22</v>
      </c>
      <c r="B11" s="56" t="s">
        <v>23</v>
      </c>
      <c r="C11" s="56" t="s">
        <v>24</v>
      </c>
      <c r="D11" s="57"/>
      <c r="E11" s="56" t="s">
        <v>22</v>
      </c>
      <c r="F11" s="56" t="s">
        <v>23</v>
      </c>
      <c r="G11" s="56" t="s">
        <v>24</v>
      </c>
      <c r="H11" s="57"/>
      <c r="I11" s="56" t="s">
        <v>22</v>
      </c>
      <c r="J11" s="56" t="s">
        <v>23</v>
      </c>
      <c r="K11" s="56" t="s">
        <v>24</v>
      </c>
      <c r="L11" s="58"/>
    </row>
    <row r="12" spans="1:12" ht="33" customHeight="1" thickBot="1" x14ac:dyDescent="0.3">
      <c r="A12" s="59">
        <f>SUM(Dept1An)</f>
        <v>96361</v>
      </c>
      <c r="B12" s="60">
        <f>SUM(Dept1AnP)</f>
        <v>195577</v>
      </c>
      <c r="C12" s="9">
        <f>A12/B12</f>
        <v>0.49270108448334926</v>
      </c>
      <c r="D12" s="61"/>
      <c r="E12" s="62">
        <f>SUM(Dept2An)</f>
        <v>87773</v>
      </c>
      <c r="F12" s="60">
        <f>SUM(Dept2AnP)</f>
        <v>172404</v>
      </c>
      <c r="G12" s="9">
        <f>E12/F12</f>
        <v>0.50911231757963848</v>
      </c>
      <c r="H12" s="61"/>
      <c r="I12" s="62">
        <f>SUM(Dept3An)</f>
        <v>55550</v>
      </c>
      <c r="J12" s="60">
        <f>SUM(Dept3AnP)</f>
        <v>101427</v>
      </c>
      <c r="K12" s="10">
        <f>I12/J12</f>
        <v>0.54768454159148949</v>
      </c>
      <c r="L12" s="53"/>
    </row>
    <row r="13" spans="1:12" ht="24" customHeight="1" thickBot="1" x14ac:dyDescent="0.3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</row>
    <row r="14" spans="1:12" s="6" customFormat="1" ht="18" x14ac:dyDescent="0.25">
      <c r="A14" s="133" t="s">
        <v>19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5"/>
      <c r="L14" s="55"/>
    </row>
    <row r="15" spans="1:12" s="31" customFormat="1" ht="11.1" customHeight="1" x14ac:dyDescent="0.25">
      <c r="A15" s="56" t="s">
        <v>22</v>
      </c>
      <c r="B15" s="56" t="s">
        <v>23</v>
      </c>
      <c r="C15" s="56" t="s">
        <v>24</v>
      </c>
      <c r="D15" s="57"/>
      <c r="E15" s="56" t="s">
        <v>22</v>
      </c>
      <c r="F15" s="56" t="s">
        <v>23</v>
      </c>
      <c r="G15" s="56" t="s">
        <v>24</v>
      </c>
      <c r="H15" s="57"/>
      <c r="I15" s="56" t="s">
        <v>22</v>
      </c>
      <c r="J15" s="56" t="s">
        <v>23</v>
      </c>
      <c r="K15" s="56" t="s">
        <v>24</v>
      </c>
      <c r="L15" s="58"/>
    </row>
    <row r="16" spans="1:12" ht="33" customHeight="1" thickBot="1" x14ac:dyDescent="0.3">
      <c r="A16" s="59">
        <f>AVERAGE(Dept1An)</f>
        <v>16060.166666666666</v>
      </c>
      <c r="B16" s="60">
        <f>AVERAGE(Dept1AnP)</f>
        <v>16298.083333333334</v>
      </c>
      <c r="C16" s="9">
        <f>(A16/B16)-1</f>
        <v>-1.4597831033301589E-2</v>
      </c>
      <c r="D16" s="61"/>
      <c r="E16" s="62">
        <f>AVERAGE(Dept2An)</f>
        <v>14628.833333333334</v>
      </c>
      <c r="F16" s="60">
        <f>AVERAGE(Dept2AnP)</f>
        <v>14367</v>
      </c>
      <c r="G16" s="9">
        <f>(E16/F16)-1</f>
        <v>1.8224635159277192E-2</v>
      </c>
      <c r="H16" s="61"/>
      <c r="I16" s="62">
        <f>AVERAGE(Dept3An)</f>
        <v>9258.3333333333339</v>
      </c>
      <c r="J16" s="60">
        <f>AVERAGE(Dept3AnP)</f>
        <v>8452.25</v>
      </c>
      <c r="K16" s="10">
        <f>(I16/J16)-1</f>
        <v>9.5369083182978986E-2</v>
      </c>
      <c r="L16" s="53"/>
    </row>
    <row r="17" spans="1:12" ht="24" customHeight="1" thickBot="1" x14ac:dyDescent="0.3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</row>
    <row r="18" spans="1:12" ht="17.25" customHeight="1" thickBot="1" x14ac:dyDescent="0.3">
      <c r="A18" s="138" t="s">
        <v>0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40"/>
      <c r="L18" s="53"/>
    </row>
    <row r="19" spans="1:12" ht="17.25" customHeight="1" x14ac:dyDescent="0.25">
      <c r="A19" s="133" t="s">
        <v>21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5"/>
      <c r="L19" s="53"/>
    </row>
    <row r="20" spans="1:12" s="31" customFormat="1" ht="11.1" customHeight="1" x14ac:dyDescent="0.25">
      <c r="A20" s="56" t="s">
        <v>22</v>
      </c>
      <c r="B20" s="56" t="s">
        <v>23</v>
      </c>
      <c r="C20" s="56" t="s">
        <v>24</v>
      </c>
      <c r="D20" s="57"/>
      <c r="E20" s="56" t="s">
        <v>22</v>
      </c>
      <c r="F20" s="56" t="s">
        <v>23</v>
      </c>
      <c r="G20" s="56" t="s">
        <v>24</v>
      </c>
      <c r="H20" s="57"/>
      <c r="I20" s="56" t="s">
        <v>22</v>
      </c>
      <c r="J20" s="56" t="s">
        <v>23</v>
      </c>
      <c r="K20" s="56" t="s">
        <v>24</v>
      </c>
      <c r="L20" s="58"/>
    </row>
    <row r="21" spans="1:12" ht="33" customHeight="1" thickBot="1" x14ac:dyDescent="0.3">
      <c r="A21" s="59">
        <f>HLOOKUP(C_Mois,D_Annee,2,FALSE)</f>
        <v>14355</v>
      </c>
      <c r="B21" s="60">
        <f>HLOOKUP(C_Mois,D_AnneeP,2,FALSE)</f>
        <v>13503</v>
      </c>
      <c r="C21" s="9">
        <f>(A21/B21)-1</f>
        <v>6.3097089535658846E-2</v>
      </c>
      <c r="D21" s="61"/>
      <c r="E21" s="62">
        <f>HLOOKUP(C_Mois,D_Annee,3,FALSE)</f>
        <v>14805</v>
      </c>
      <c r="F21" s="60">
        <f>HLOOKUP(C_Mois,D_AnneeP,3,FALSE)</f>
        <v>14015</v>
      </c>
      <c r="G21" s="9">
        <f>(E21/F21)-1</f>
        <v>5.6368176953264459E-2</v>
      </c>
      <c r="H21" s="61"/>
      <c r="I21" s="62">
        <f>HLOOKUP(C_Mois,D_Annee,4,FALSE)</f>
        <v>9870</v>
      </c>
      <c r="J21" s="60">
        <f>HLOOKUP(C_Mois,D_AnneeP,4,FALSE)</f>
        <v>8500</v>
      </c>
      <c r="K21" s="10">
        <f>(I21/J21)-1</f>
        <v>0.16117647058823525</v>
      </c>
      <c r="L21" s="53"/>
    </row>
    <row r="22" spans="1:12" ht="24" customHeight="1" thickBot="1" x14ac:dyDescent="0.3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</row>
    <row r="23" spans="1:12" ht="17.25" customHeight="1" x14ac:dyDescent="0.25">
      <c r="A23" s="133" t="s">
        <v>25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5"/>
      <c r="L23" s="53"/>
    </row>
    <row r="24" spans="1:12" ht="17.25" customHeight="1" x14ac:dyDescent="0.25">
      <c r="A24" s="63"/>
      <c r="B24" s="64"/>
      <c r="C24" s="64"/>
      <c r="D24" s="64"/>
      <c r="E24" s="65" t="s">
        <v>26</v>
      </c>
      <c r="F24" s="66" t="s">
        <v>27</v>
      </c>
      <c r="G24" s="67" t="str">
        <f ca="1">D_Mois_EnCours</f>
        <v>Juin</v>
      </c>
      <c r="H24" s="64"/>
      <c r="I24" s="64"/>
      <c r="J24" s="64"/>
      <c r="K24" s="68"/>
      <c r="L24" s="53"/>
    </row>
    <row r="25" spans="1:12" s="31" customFormat="1" ht="11.1" customHeight="1" x14ac:dyDescent="0.25">
      <c r="A25" s="56" t="s">
        <v>22</v>
      </c>
      <c r="B25" s="56" t="s">
        <v>23</v>
      </c>
      <c r="C25" s="56" t="s">
        <v>24</v>
      </c>
      <c r="D25" s="57"/>
      <c r="E25" s="56" t="s">
        <v>22</v>
      </c>
      <c r="F25" s="56" t="s">
        <v>23</v>
      </c>
      <c r="G25" s="56" t="s">
        <v>24</v>
      </c>
      <c r="H25" s="57"/>
      <c r="I25" s="56" t="s">
        <v>22</v>
      </c>
      <c r="J25" s="56" t="s">
        <v>23</v>
      </c>
      <c r="K25" s="56" t="s">
        <v>24</v>
      </c>
      <c r="L25" s="58"/>
    </row>
    <row r="26" spans="1:12" ht="33" customHeight="1" thickBot="1" x14ac:dyDescent="0.3">
      <c r="A26" s="59">
        <f ca="1">SUM(Dept1AnCum)</f>
        <v>96361</v>
      </c>
      <c r="B26" s="60">
        <f ca="1">SUM(Dept1AnPCum)</f>
        <v>89324</v>
      </c>
      <c r="C26" s="9">
        <f ca="1">(A26/B26)-1</f>
        <v>7.8780618870628372E-2</v>
      </c>
      <c r="D26" s="61"/>
      <c r="E26" s="62">
        <f ca="1">SUM(Dept2AnCum)</f>
        <v>87773</v>
      </c>
      <c r="F26" s="60">
        <f ca="1">SUM(Dept2AnPCum)</f>
        <v>86331</v>
      </c>
      <c r="G26" s="9">
        <f ca="1">(E26/F26)-1</f>
        <v>1.6703154139301013E-2</v>
      </c>
      <c r="H26" s="61"/>
      <c r="I26" s="62">
        <f ca="1">SUM(Dept3AnCum)</f>
        <v>55550</v>
      </c>
      <c r="J26" s="60">
        <f ca="1">SUM(Dept3AnPCum)</f>
        <v>51856</v>
      </c>
      <c r="K26" s="10">
        <f ca="1">(I26/J26)-1</f>
        <v>7.1235729713051477E-2</v>
      </c>
      <c r="L26" s="53"/>
    </row>
    <row r="27" spans="1:12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</row>
    <row r="28" spans="1:12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</row>
    <row r="29" spans="1:12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</row>
    <row r="30" spans="1:12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3" priority="4" stopIfTrue="1" operator="lessThan">
      <formula>0</formula>
    </cfRule>
  </conditionalFormatting>
  <conditionalFormatting sqref="K26">
    <cfRule type="cellIs" dxfId="2" priority="3" stopIfTrue="1" operator="lessThan">
      <formula>0</formula>
    </cfRule>
  </conditionalFormatting>
  <conditionalFormatting sqref="G26">
    <cfRule type="cellIs" dxfId="1" priority="2" stopIfTrue="1" operator="lessThan">
      <formula>0</formula>
    </cfRule>
  </conditionalFormatting>
  <conditionalFormatting sqref="C26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A18:K18">
      <formula1>L_MoisCum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scale="59" orientation="portrait" r:id="rId1"/>
  <headerFooter>
    <oddFooter>&amp;L&amp;A&amp;C&amp;F&amp;R&amp;D  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M15"/>
  <sheetViews>
    <sheetView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143" t="s">
        <v>15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E11" s="1"/>
      <c r="F11" s="1"/>
      <c r="G11" s="1"/>
    </row>
    <row r="12" spans="1:13" x14ac:dyDescent="0.25">
      <c r="B12" s="1"/>
      <c r="C12" s="1"/>
      <c r="D12" s="1"/>
      <c r="E12" s="1"/>
      <c r="F12" s="1"/>
      <c r="G12" s="1"/>
    </row>
    <row r="15" spans="1:13" x14ac:dyDescent="0.25">
      <c r="E15" s="11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143" t="s">
        <v>16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B24" sqref="B24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7" max="7" width="6.7109375" customWidth="1"/>
    <col min="8" max="8" width="85.85546875" customWidth="1"/>
    <col min="10" max="10" width="16.7109375" customWidth="1"/>
    <col min="11" max="11" width="66.7109375" customWidth="1"/>
  </cols>
  <sheetData>
    <row r="1" spans="1:11" x14ac:dyDescent="0.25">
      <c r="A1" s="17" t="s">
        <v>169</v>
      </c>
    </row>
    <row r="2" spans="1:11" ht="15.75" thickBot="1" x14ac:dyDescent="0.3">
      <c r="A2" s="17"/>
    </row>
    <row r="3" spans="1:11" ht="21" customHeight="1" thickTop="1" thickBot="1" x14ac:dyDescent="0.3">
      <c r="A3" s="150" t="s">
        <v>120</v>
      </c>
      <c r="B3" s="151"/>
      <c r="D3" s="152" t="s">
        <v>134</v>
      </c>
      <c r="E3" s="152"/>
      <c r="G3" s="144" t="s">
        <v>64</v>
      </c>
      <c r="H3" s="144"/>
      <c r="J3" s="144" t="s">
        <v>121</v>
      </c>
      <c r="K3" s="144"/>
    </row>
    <row r="4" spans="1:11" ht="16.5" thickTop="1" thickBot="1" x14ac:dyDescent="0.3">
      <c r="A4" s="21" t="s">
        <v>101</v>
      </c>
      <c r="B4" s="18" t="s">
        <v>50</v>
      </c>
      <c r="D4" s="152"/>
      <c r="E4" s="152"/>
      <c r="G4" s="118" t="s">
        <v>122</v>
      </c>
      <c r="H4" s="120"/>
      <c r="J4" s="145" t="s">
        <v>123</v>
      </c>
      <c r="K4" s="145"/>
    </row>
    <row r="5" spans="1:11" ht="16.5" thickTop="1" thickBot="1" x14ac:dyDescent="0.3">
      <c r="A5" s="15" t="s">
        <v>28</v>
      </c>
      <c r="B5" s="19" t="s">
        <v>108</v>
      </c>
      <c r="D5" s="153" t="s">
        <v>135</v>
      </c>
      <c r="E5" s="154"/>
      <c r="G5" s="38" t="s">
        <v>193</v>
      </c>
      <c r="H5" s="19" t="s">
        <v>124</v>
      </c>
      <c r="J5" s="145" t="s">
        <v>125</v>
      </c>
      <c r="K5" s="145"/>
    </row>
    <row r="6" spans="1:11" ht="16.5" thickTop="1" thickBot="1" x14ac:dyDescent="0.3">
      <c r="A6" s="15" t="s">
        <v>29</v>
      </c>
      <c r="B6" s="19" t="s">
        <v>109</v>
      </c>
      <c r="D6" s="14" t="s">
        <v>130</v>
      </c>
      <c r="E6" s="22" t="s">
        <v>136</v>
      </c>
      <c r="G6" s="38" t="s">
        <v>126</v>
      </c>
      <c r="H6" s="19" t="s">
        <v>119</v>
      </c>
      <c r="J6" s="145" t="s">
        <v>127</v>
      </c>
      <c r="K6" s="145"/>
    </row>
    <row r="7" spans="1:11" ht="16.5" thickTop="1" thickBot="1" x14ac:dyDescent="0.3">
      <c r="A7" s="15" t="s">
        <v>110</v>
      </c>
      <c r="B7" s="13" t="s">
        <v>30</v>
      </c>
      <c r="D7" s="15" t="s">
        <v>137</v>
      </c>
      <c r="E7" s="19" t="s">
        <v>138</v>
      </c>
      <c r="G7" s="38" t="s">
        <v>194</v>
      </c>
      <c r="H7" s="19" t="s">
        <v>195</v>
      </c>
      <c r="J7" s="145" t="s">
        <v>128</v>
      </c>
      <c r="K7" s="145"/>
    </row>
    <row r="8" spans="1:11" ht="16.5" thickTop="1" thickBot="1" x14ac:dyDescent="0.3">
      <c r="A8" s="15" t="s">
        <v>31</v>
      </c>
      <c r="B8" s="13" t="s">
        <v>47</v>
      </c>
      <c r="D8" s="15" t="s">
        <v>139</v>
      </c>
      <c r="E8" s="19" t="s">
        <v>140</v>
      </c>
      <c r="G8" s="38" t="s">
        <v>196</v>
      </c>
      <c r="H8" s="19" t="s">
        <v>197</v>
      </c>
      <c r="J8" s="145" t="s">
        <v>129</v>
      </c>
      <c r="K8" s="145"/>
    </row>
    <row r="9" spans="1:11" ht="15.75" thickTop="1" x14ac:dyDescent="0.25">
      <c r="A9" s="15" t="s">
        <v>111</v>
      </c>
      <c r="B9" s="13" t="s">
        <v>32</v>
      </c>
      <c r="D9" s="15" t="s">
        <v>141</v>
      </c>
      <c r="E9" s="19" t="s">
        <v>142</v>
      </c>
      <c r="G9" s="38" t="s">
        <v>130</v>
      </c>
      <c r="H9" s="19" t="s">
        <v>198</v>
      </c>
    </row>
    <row r="10" spans="1:11" x14ac:dyDescent="0.25">
      <c r="A10" s="15" t="s">
        <v>33</v>
      </c>
      <c r="B10" s="13" t="s">
        <v>34</v>
      </c>
      <c r="D10" s="15" t="s">
        <v>143</v>
      </c>
      <c r="E10" s="19" t="s">
        <v>144</v>
      </c>
      <c r="G10" s="38" t="s">
        <v>199</v>
      </c>
      <c r="H10" s="19" t="s">
        <v>200</v>
      </c>
    </row>
    <row r="11" spans="1:11" x14ac:dyDescent="0.25">
      <c r="A11" s="15" t="s">
        <v>35</v>
      </c>
      <c r="B11" s="13" t="s">
        <v>36</v>
      </c>
      <c r="D11" s="15" t="s">
        <v>145</v>
      </c>
      <c r="E11" s="19" t="s">
        <v>146</v>
      </c>
      <c r="G11" s="38"/>
      <c r="H11" s="19"/>
    </row>
    <row r="12" spans="1:11" x14ac:dyDescent="0.25">
      <c r="A12" s="15" t="s">
        <v>37</v>
      </c>
      <c r="B12" s="13" t="s">
        <v>48</v>
      </c>
      <c r="D12" s="15" t="s">
        <v>147</v>
      </c>
      <c r="E12" s="19" t="s">
        <v>148</v>
      </c>
      <c r="G12" s="38" t="s">
        <v>201</v>
      </c>
      <c r="H12" s="19" t="s">
        <v>202</v>
      </c>
    </row>
    <row r="13" spans="1:11" ht="15.75" thickBot="1" x14ac:dyDescent="0.3">
      <c r="A13" s="15" t="s">
        <v>112</v>
      </c>
      <c r="B13" s="19" t="s">
        <v>38</v>
      </c>
      <c r="D13" s="15" t="s">
        <v>149</v>
      </c>
      <c r="E13" s="19" t="s">
        <v>150</v>
      </c>
      <c r="G13" s="23" t="s">
        <v>203</v>
      </c>
      <c r="H13" s="20" t="s">
        <v>204</v>
      </c>
    </row>
    <row r="14" spans="1:11" ht="16.5" thickTop="1" thickBot="1" x14ac:dyDescent="0.3">
      <c r="A14" s="15" t="s">
        <v>39</v>
      </c>
      <c r="B14" s="13" t="s">
        <v>40</v>
      </c>
      <c r="D14" s="15" t="s">
        <v>151</v>
      </c>
      <c r="E14" s="19" t="s">
        <v>152</v>
      </c>
      <c r="J14" s="144" t="s">
        <v>228</v>
      </c>
      <c r="K14" s="144"/>
    </row>
    <row r="15" spans="1:11" ht="16.5" thickTop="1" thickBot="1" x14ac:dyDescent="0.3">
      <c r="A15" s="15" t="s">
        <v>41</v>
      </c>
      <c r="B15" s="13" t="s">
        <v>103</v>
      </c>
      <c r="D15" s="15" t="s">
        <v>153</v>
      </c>
      <c r="E15" s="19" t="s">
        <v>154</v>
      </c>
      <c r="G15" s="118" t="s">
        <v>131</v>
      </c>
      <c r="H15" s="120"/>
      <c r="J15" s="118" t="s">
        <v>168</v>
      </c>
      <c r="K15" s="120"/>
    </row>
    <row r="16" spans="1:11" x14ac:dyDescent="0.25">
      <c r="A16" s="15" t="s">
        <v>42</v>
      </c>
      <c r="B16" s="19" t="s">
        <v>49</v>
      </c>
      <c r="D16" s="15" t="s">
        <v>155</v>
      </c>
      <c r="E16" s="19" t="s">
        <v>156</v>
      </c>
      <c r="G16" s="12" t="s">
        <v>65</v>
      </c>
      <c r="H16" s="19" t="s">
        <v>58</v>
      </c>
      <c r="J16" s="148" t="s">
        <v>225</v>
      </c>
      <c r="K16" s="149"/>
    </row>
    <row r="17" spans="1:11" x14ac:dyDescent="0.25">
      <c r="A17" s="15" t="s">
        <v>113</v>
      </c>
      <c r="B17" s="13" t="s">
        <v>43</v>
      </c>
      <c r="D17" s="15" t="s">
        <v>157</v>
      </c>
      <c r="E17" s="19" t="s">
        <v>158</v>
      </c>
      <c r="G17" s="12" t="s">
        <v>66</v>
      </c>
      <c r="H17" s="19" t="s">
        <v>60</v>
      </c>
      <c r="J17" s="96" t="s">
        <v>111</v>
      </c>
      <c r="K17" s="26" t="s">
        <v>32</v>
      </c>
    </row>
    <row r="18" spans="1:11" x14ac:dyDescent="0.25">
      <c r="A18" s="15" t="s">
        <v>44</v>
      </c>
      <c r="B18" s="19" t="s">
        <v>45</v>
      </c>
      <c r="D18" s="15" t="s">
        <v>159</v>
      </c>
      <c r="E18" s="19" t="s">
        <v>160</v>
      </c>
      <c r="G18" s="12" t="s">
        <v>67</v>
      </c>
      <c r="H18" s="19" t="s">
        <v>62</v>
      </c>
      <c r="J18" s="97" t="s">
        <v>112</v>
      </c>
      <c r="K18" s="13" t="s">
        <v>38</v>
      </c>
    </row>
    <row r="19" spans="1:11" x14ac:dyDescent="0.25">
      <c r="A19" s="15" t="s">
        <v>46</v>
      </c>
      <c r="B19" s="13" t="s">
        <v>104</v>
      </c>
      <c r="D19" s="15" t="s">
        <v>161</v>
      </c>
      <c r="E19" s="19" t="s">
        <v>162</v>
      </c>
      <c r="G19" s="12" t="s">
        <v>68</v>
      </c>
      <c r="H19" s="19" t="s">
        <v>58</v>
      </c>
      <c r="J19" s="97" t="s">
        <v>113</v>
      </c>
      <c r="K19" s="13" t="s">
        <v>43</v>
      </c>
    </row>
    <row r="20" spans="1:11" x14ac:dyDescent="0.25">
      <c r="A20" s="15" t="s">
        <v>105</v>
      </c>
      <c r="B20" s="13" t="s">
        <v>106</v>
      </c>
      <c r="D20" s="16" t="s">
        <v>163</v>
      </c>
      <c r="E20" s="20" t="s">
        <v>164</v>
      </c>
      <c r="G20" s="12" t="s">
        <v>69</v>
      </c>
      <c r="H20" s="19" t="s">
        <v>70</v>
      </c>
      <c r="J20" s="97"/>
      <c r="K20" s="13"/>
    </row>
    <row r="21" spans="1:11" ht="15.75" thickBot="1" x14ac:dyDescent="0.3">
      <c r="A21" s="16" t="s">
        <v>114</v>
      </c>
      <c r="B21" s="24" t="s">
        <v>107</v>
      </c>
      <c r="G21" s="12" t="s">
        <v>71</v>
      </c>
      <c r="H21" s="19" t="s">
        <v>60</v>
      </c>
      <c r="J21" s="121" t="s">
        <v>224</v>
      </c>
      <c r="K21" s="123"/>
    </row>
    <row r="22" spans="1:11" ht="15.75" thickTop="1" x14ac:dyDescent="0.25">
      <c r="D22" s="153" t="s">
        <v>165</v>
      </c>
      <c r="E22" s="154"/>
      <c r="G22" s="12" t="s">
        <v>72</v>
      </c>
      <c r="H22" s="19" t="s">
        <v>73</v>
      </c>
      <c r="J22" s="97" t="s">
        <v>35</v>
      </c>
      <c r="K22" s="13" t="s">
        <v>36</v>
      </c>
    </row>
    <row r="23" spans="1:11" x14ac:dyDescent="0.25">
      <c r="D23" s="14" t="s">
        <v>188</v>
      </c>
      <c r="E23" s="22" t="s">
        <v>189</v>
      </c>
      <c r="G23" s="12" t="s">
        <v>74</v>
      </c>
      <c r="H23" s="19" t="s">
        <v>62</v>
      </c>
      <c r="J23" s="97" t="s">
        <v>41</v>
      </c>
      <c r="K23" s="13" t="s">
        <v>103</v>
      </c>
    </row>
    <row r="24" spans="1:11" x14ac:dyDescent="0.25">
      <c r="D24" s="15" t="s">
        <v>190</v>
      </c>
      <c r="E24" s="19" t="s">
        <v>191</v>
      </c>
      <c r="G24" s="12" t="s">
        <v>75</v>
      </c>
      <c r="H24" s="19" t="s">
        <v>76</v>
      </c>
      <c r="J24" s="97" t="s">
        <v>46</v>
      </c>
      <c r="K24" s="13" t="s">
        <v>104</v>
      </c>
    </row>
    <row r="25" spans="1:11" x14ac:dyDescent="0.25">
      <c r="D25" s="16" t="s">
        <v>66</v>
      </c>
      <c r="E25" s="20" t="s">
        <v>192</v>
      </c>
      <c r="G25" s="12" t="s">
        <v>77</v>
      </c>
      <c r="H25" s="19" t="s">
        <v>78</v>
      </c>
      <c r="J25" s="97"/>
      <c r="K25" s="13"/>
    </row>
    <row r="26" spans="1:11" x14ac:dyDescent="0.25">
      <c r="G26" s="12" t="s">
        <v>79</v>
      </c>
      <c r="H26" s="19" t="s">
        <v>80</v>
      </c>
      <c r="J26" s="121" t="s">
        <v>223</v>
      </c>
      <c r="K26" s="123"/>
    </row>
    <row r="27" spans="1:11" x14ac:dyDescent="0.25">
      <c r="G27" s="12" t="s">
        <v>81</v>
      </c>
      <c r="H27" s="19" t="s">
        <v>82</v>
      </c>
      <c r="J27" s="23" t="s">
        <v>114</v>
      </c>
      <c r="K27" s="24" t="s">
        <v>107</v>
      </c>
    </row>
    <row r="28" spans="1:11" x14ac:dyDescent="0.25">
      <c r="G28" s="12" t="s">
        <v>83</v>
      </c>
      <c r="H28" s="19" t="s">
        <v>84</v>
      </c>
    </row>
    <row r="29" spans="1:11" x14ac:dyDescent="0.25">
      <c r="G29" s="12" t="s">
        <v>85</v>
      </c>
      <c r="H29" s="19" t="s">
        <v>86</v>
      </c>
    </row>
    <row r="30" spans="1:11" ht="15.75" thickBot="1" x14ac:dyDescent="0.3">
      <c r="G30" s="12" t="s">
        <v>87</v>
      </c>
      <c r="H30" s="19" t="s">
        <v>88</v>
      </c>
    </row>
    <row r="31" spans="1:11" ht="15.75" thickBot="1" x14ac:dyDescent="0.3">
      <c r="G31" s="12" t="s">
        <v>118</v>
      </c>
      <c r="H31" s="19" t="s">
        <v>119</v>
      </c>
      <c r="J31" s="146" t="s">
        <v>183</v>
      </c>
      <c r="K31" s="147"/>
    </row>
    <row r="32" spans="1:11" x14ac:dyDescent="0.25">
      <c r="G32" s="12" t="s">
        <v>89</v>
      </c>
      <c r="H32" s="19" t="s">
        <v>90</v>
      </c>
      <c r="J32" s="148" t="s">
        <v>226</v>
      </c>
      <c r="K32" s="149"/>
    </row>
    <row r="33" spans="7:11" x14ac:dyDescent="0.25">
      <c r="G33" s="12" t="s">
        <v>91</v>
      </c>
      <c r="H33" s="19" t="s">
        <v>92</v>
      </c>
      <c r="J33" s="40" t="s">
        <v>170</v>
      </c>
      <c r="K33" s="41" t="s">
        <v>176</v>
      </c>
    </row>
    <row r="34" spans="7:11" x14ac:dyDescent="0.25">
      <c r="G34" s="12" t="s">
        <v>93</v>
      </c>
      <c r="H34" s="19" t="s">
        <v>94</v>
      </c>
      <c r="J34" s="42" t="s">
        <v>171</v>
      </c>
      <c r="K34" s="39" t="s">
        <v>173</v>
      </c>
    </row>
    <row r="35" spans="7:11" x14ac:dyDescent="0.25">
      <c r="G35" s="12" t="s">
        <v>95</v>
      </c>
      <c r="H35" s="19" t="s">
        <v>96</v>
      </c>
      <c r="J35" s="42" t="s">
        <v>172</v>
      </c>
      <c r="K35" s="43" t="s">
        <v>179</v>
      </c>
    </row>
    <row r="36" spans="7:11" x14ac:dyDescent="0.25">
      <c r="G36" s="12" t="s">
        <v>97</v>
      </c>
      <c r="H36" s="19" t="s">
        <v>98</v>
      </c>
      <c r="J36" s="42" t="s">
        <v>171</v>
      </c>
      <c r="K36" s="39" t="s">
        <v>174</v>
      </c>
    </row>
    <row r="37" spans="7:11" x14ac:dyDescent="0.25">
      <c r="G37" s="12" t="s">
        <v>99</v>
      </c>
      <c r="H37" s="19" t="s">
        <v>100</v>
      </c>
      <c r="J37" s="42" t="s">
        <v>172</v>
      </c>
      <c r="K37" s="43" t="s">
        <v>180</v>
      </c>
    </row>
    <row r="38" spans="7:11" x14ac:dyDescent="0.25">
      <c r="G38" s="12" t="s">
        <v>51</v>
      </c>
      <c r="H38" s="19" t="s">
        <v>133</v>
      </c>
      <c r="J38" s="42" t="s">
        <v>171</v>
      </c>
      <c r="K38" s="39" t="s">
        <v>175</v>
      </c>
    </row>
    <row r="39" spans="7:11" x14ac:dyDescent="0.25">
      <c r="G39" s="12" t="s">
        <v>52</v>
      </c>
      <c r="H39" s="19" t="s">
        <v>115</v>
      </c>
      <c r="J39" s="42" t="s">
        <v>172</v>
      </c>
      <c r="K39" s="43" t="s">
        <v>181</v>
      </c>
    </row>
    <row r="40" spans="7:11" ht="15.75" thickBot="1" x14ac:dyDescent="0.3">
      <c r="G40" s="12" t="s">
        <v>53</v>
      </c>
      <c r="H40" s="19" t="s">
        <v>59</v>
      </c>
      <c r="J40" s="44"/>
      <c r="K40" s="45"/>
    </row>
    <row r="41" spans="7:11" x14ac:dyDescent="0.25">
      <c r="G41" s="12" t="s">
        <v>54</v>
      </c>
      <c r="H41" s="19" t="s">
        <v>116</v>
      </c>
      <c r="J41" s="148" t="s">
        <v>227</v>
      </c>
      <c r="K41" s="149"/>
    </row>
    <row r="42" spans="7:11" x14ac:dyDescent="0.25">
      <c r="G42" s="12" t="s">
        <v>55</v>
      </c>
      <c r="H42" s="19" t="s">
        <v>61</v>
      </c>
      <c r="J42" s="40" t="s">
        <v>170</v>
      </c>
      <c r="K42" s="41" t="s">
        <v>176</v>
      </c>
    </row>
    <row r="43" spans="7:11" x14ac:dyDescent="0.25">
      <c r="G43" s="12" t="s">
        <v>56</v>
      </c>
      <c r="H43" s="19" t="s">
        <v>117</v>
      </c>
      <c r="J43" s="42" t="s">
        <v>171</v>
      </c>
      <c r="K43" s="39" t="s">
        <v>173</v>
      </c>
    </row>
    <row r="44" spans="7:11" x14ac:dyDescent="0.25">
      <c r="G44" s="23" t="s">
        <v>57</v>
      </c>
      <c r="H44" s="20" t="s">
        <v>63</v>
      </c>
      <c r="J44" s="42" t="s">
        <v>172</v>
      </c>
      <c r="K44" s="43" t="s">
        <v>177</v>
      </c>
    </row>
    <row r="45" spans="7:11" x14ac:dyDescent="0.25">
      <c r="J45" s="42" t="s">
        <v>171</v>
      </c>
      <c r="K45" s="39" t="s">
        <v>174</v>
      </c>
    </row>
    <row r="46" spans="7:11" x14ac:dyDescent="0.25">
      <c r="J46" s="42" t="s">
        <v>172</v>
      </c>
      <c r="K46" s="43" t="s">
        <v>178</v>
      </c>
    </row>
    <row r="47" spans="7:11" x14ac:dyDescent="0.25">
      <c r="J47" s="42" t="s">
        <v>171</v>
      </c>
      <c r="K47" s="39" t="s">
        <v>175</v>
      </c>
    </row>
    <row r="48" spans="7:11" x14ac:dyDescent="0.25">
      <c r="J48" s="46" t="s">
        <v>172</v>
      </c>
      <c r="K48" s="47" t="s">
        <v>182</v>
      </c>
    </row>
    <row r="50" spans="10:11" x14ac:dyDescent="0.25">
      <c r="J50" s="48" t="s">
        <v>184</v>
      </c>
      <c r="K50" s="49"/>
    </row>
    <row r="51" spans="10:11" x14ac:dyDescent="0.25">
      <c r="J51" s="50" t="s">
        <v>185</v>
      </c>
      <c r="K51" s="39"/>
    </row>
    <row r="52" spans="10:11" x14ac:dyDescent="0.25">
      <c r="J52" s="50" t="s">
        <v>186</v>
      </c>
      <c r="K52" s="39"/>
    </row>
    <row r="53" spans="10:11" x14ac:dyDescent="0.25">
      <c r="J53" s="51" t="s">
        <v>187</v>
      </c>
      <c r="K53" s="52"/>
    </row>
  </sheetData>
  <mergeCells count="21">
    <mergeCell ref="J31:K31"/>
    <mergeCell ref="J32:K32"/>
    <mergeCell ref="J41:K41"/>
    <mergeCell ref="A3:B3"/>
    <mergeCell ref="G3:H3"/>
    <mergeCell ref="G4:H4"/>
    <mergeCell ref="G15:H15"/>
    <mergeCell ref="D3:E4"/>
    <mergeCell ref="D5:E5"/>
    <mergeCell ref="J15:K15"/>
    <mergeCell ref="J16:K16"/>
    <mergeCell ref="J21:K21"/>
    <mergeCell ref="J26:K26"/>
    <mergeCell ref="D22:E22"/>
    <mergeCell ref="J3:K3"/>
    <mergeCell ref="J4:K4"/>
    <mergeCell ref="J14:K14"/>
    <mergeCell ref="J5:K5"/>
    <mergeCell ref="J6:K6"/>
    <mergeCell ref="J7:K7"/>
    <mergeCell ref="J8:K8"/>
  </mergeCells>
  <pageMargins left="0.25" right="0.25" top="0.75" bottom="0.75" header="0.3" footer="0.3"/>
  <pageSetup paperSize="5" scale="53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TDB</vt:lpstr>
      <vt:lpstr>Graphs</vt:lpstr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2014-08-14T19:06:50Z</cp:lastPrinted>
  <dcterms:created xsi:type="dcterms:W3CDTF">2013-08-30T17:45:59Z</dcterms:created>
  <dcterms:modified xsi:type="dcterms:W3CDTF">2015-04-11T18:26:55Z</dcterms:modified>
</cp:coreProperties>
</file>