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0" yWindow="0" windowWidth="19200" windowHeight="11790"/>
  </bookViews>
  <sheets>
    <sheet name="TDB" sheetId="6" r:id="rId1"/>
    <sheet name="Synthese" sheetId="4" r:id="rId2"/>
    <sheet name="Objectifs" sheetId="8" r:id="rId3"/>
    <sheet name="Donnees" sheetId="5" r:id="rId4"/>
    <sheet name="Satisfactions" sheetId="11" r:id="rId5"/>
    <sheet name="Images" sheetId="12" r:id="rId6"/>
    <sheet name="Paramètres" sheetId="7" r:id="rId7"/>
  </sheets>
  <definedNames>
    <definedName name="C_ChoixEmploye">INDIRECT(TDB!$A$3)</definedName>
    <definedName name="C_IndicNegatif">Objectifs!$H$2</definedName>
    <definedName name="C_ObjectifAn">Objectifs!$B$2</definedName>
    <definedName name="C_QuotaMinCum">Objectifs!$F$2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16" r:id="rId8"/>
  </pivotCaches>
</workbook>
</file>

<file path=xl/calcChain.xml><?xml version="1.0" encoding="utf-8"?>
<calcChain xmlns="http://schemas.openxmlformats.org/spreadsheetml/2006/main">
  <c r="D6" i="8" l="1"/>
  <c r="D5" i="8"/>
  <c r="M12" i="11"/>
  <c r="M13" i="11" s="1"/>
  <c r="L12" i="11"/>
  <c r="L13" i="11" s="1"/>
  <c r="K12" i="11"/>
  <c r="K13" i="11" s="1"/>
  <c r="J12" i="11"/>
  <c r="J13" i="11" s="1"/>
  <c r="I12" i="11"/>
  <c r="I13" i="11" s="1"/>
  <c r="H12" i="11"/>
  <c r="H13" i="11" s="1"/>
  <c r="G12" i="11"/>
  <c r="G13" i="11" s="1"/>
  <c r="F12" i="11"/>
  <c r="F13" i="11" s="1"/>
  <c r="E12" i="11"/>
  <c r="E13" i="11" s="1"/>
  <c r="D12" i="11"/>
  <c r="D13" i="11" s="1"/>
  <c r="O11" i="11"/>
  <c r="P11" i="11" s="1"/>
  <c r="M11" i="11"/>
  <c r="L11" i="11"/>
  <c r="K11" i="11"/>
  <c r="J11" i="11"/>
  <c r="I11" i="11"/>
  <c r="H11" i="11"/>
  <c r="G11" i="11"/>
  <c r="F11" i="11"/>
  <c r="E11" i="11"/>
  <c r="D11" i="11"/>
  <c r="O9" i="11"/>
  <c r="P9" i="11" s="1"/>
  <c r="O8" i="11"/>
  <c r="P8" i="11" s="1"/>
  <c r="O7" i="11"/>
  <c r="P7" i="11" s="1"/>
  <c r="O6" i="11"/>
  <c r="P6" i="11" s="1"/>
  <c r="O5" i="11"/>
  <c r="P5" i="11" s="1"/>
  <c r="O4" i="11"/>
  <c r="P4" i="11" s="1"/>
  <c r="O3" i="11"/>
  <c r="P3" i="11" s="1"/>
  <c r="O2" i="11"/>
  <c r="P2" i="11" s="1"/>
  <c r="O12" i="11" l="1"/>
  <c r="P12" i="11" s="1"/>
  <c r="D7" i="8" l="1"/>
  <c r="D2" i="8" l="1"/>
  <c r="F2" i="8" s="1"/>
  <c r="G3" i="6" l="1"/>
  <c r="E5" i="6"/>
  <c r="E6" i="6"/>
  <c r="E7" i="6"/>
  <c r="E8" i="6"/>
  <c r="E9" i="6"/>
  <c r="E10" i="6"/>
  <c r="E11" i="6"/>
  <c r="E12" i="6"/>
  <c r="E13" i="6"/>
  <c r="E4" i="6"/>
  <c r="F9" i="6"/>
  <c r="F4" i="6"/>
  <c r="F12" i="6"/>
  <c r="F7" i="6"/>
  <c r="F6" i="6"/>
  <c r="F10" i="6"/>
  <c r="F5" i="6"/>
  <c r="F8" i="6"/>
  <c r="F13" i="6"/>
  <c r="F11" i="6"/>
  <c r="G13" i="6" l="1"/>
  <c r="G11" i="6"/>
  <c r="G9" i="6"/>
  <c r="G7" i="6"/>
  <c r="G5" i="6"/>
  <c r="G4" i="6"/>
  <c r="G12" i="6"/>
  <c r="G10" i="6"/>
  <c r="G8" i="6"/>
  <c r="G6" i="6"/>
</calcChain>
</file>

<file path=xl/sharedStrings.xml><?xml version="1.0" encoding="utf-8"?>
<sst xmlns="http://schemas.openxmlformats.org/spreadsheetml/2006/main" count="287" uniqueCount="193">
  <si>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</si>
  <si>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</si>
  <si>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</si>
  <si>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</si>
  <si>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</si>
  <si>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</si>
  <si>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</si>
  <si>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</si>
  <si>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</si>
  <si>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</si>
  <si>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</si>
  <si>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</si>
  <si>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</si>
  <si>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</si>
  <si>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</si>
  <si>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</si>
  <si>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</si>
  <si>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</si>
  <si>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</si>
  <si>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</si>
  <si>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</si>
  <si>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</si>
  <si>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</si>
  <si>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</si>
  <si>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</si>
  <si>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</si>
  <si>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</si>
  <si>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</si>
  <si>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</si>
  <si>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</si>
  <si>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</si>
  <si>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</si>
  <si>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</si>
  <si>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</si>
  <si>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</si>
  <si>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</si>
  <si>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</si>
  <si>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</si>
  <si>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</si>
  <si>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</si>
  <si>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</si>
  <si>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</si>
  <si>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</si>
  <si>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</si>
  <si>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</si>
  <si>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</si>
  <si>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</si>
  <si>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</si>
  <si>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</si>
  <si>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</si>
  <si>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</si>
  <si>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</si>
  <si>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</si>
  <si>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</si>
  <si>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</si>
  <si>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</si>
  <si>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Total</t>
  </si>
  <si>
    <t>E5</t>
  </si>
  <si>
    <t>=Synthese!B7</t>
  </si>
  <si>
    <t>E11</t>
  </si>
  <si>
    <t>E12</t>
  </si>
  <si>
    <t>E13</t>
  </si>
  <si>
    <t>=Synthese!B8</t>
  </si>
  <si>
    <t>=Synthese!B16</t>
  </si>
  <si>
    <t>Sous le Quota Min. Cum.</t>
  </si>
  <si>
    <t>C_IndicNegatif</t>
  </si>
  <si>
    <t>=Objectifs!$H$2</t>
  </si>
  <si>
    <t>C_ObjectifAn</t>
  </si>
  <si>
    <t>=Objectifs!$B$2</t>
  </si>
  <si>
    <t>C_QuotaMinCum</t>
  </si>
  <si>
    <t>=Objectifs!$F$2</t>
  </si>
  <si>
    <t>G5</t>
  </si>
  <si>
    <t xml:space="preserve">=SI(C_QuotaMinCum&gt;F5;REPT("n";(C_QuotaMinCum-F5)/C_IndicNegatif);"") </t>
  </si>
  <si>
    <t>G13</t>
  </si>
  <si>
    <t>F5</t>
  </si>
  <si>
    <t>F13</t>
  </si>
  <si>
    <t>=SOMME(INDIRECT(E5))</t>
  </si>
  <si>
    <t>=SOMME(INDIRECT(E13))</t>
  </si>
  <si>
    <t>G4</t>
  </si>
  <si>
    <t xml:space="preserve">=C_QuotaMinCum </t>
  </si>
  <si>
    <t>D2</t>
  </si>
  <si>
    <t xml:space="preserve">=C_ObjectifAn/12 </t>
  </si>
  <si>
    <t>F2</t>
  </si>
  <si>
    <t xml:space="preserve">=NBVAL(L_Mois)*D2 </t>
  </si>
  <si>
    <t>Feuille : TDB</t>
  </si>
  <si>
    <t>Feuille : Objectifs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</si>
  <si>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</si>
  <si>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</si>
  <si>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</si>
  <si>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</si>
  <si>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</si>
  <si>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</si>
  <si>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</si>
  <si>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</si>
  <si>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</si>
  <si>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</si>
  <si>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G</t>
  </si>
  <si>
    <t>Souriant</t>
  </si>
  <si>
    <t>Moyenne</t>
  </si>
  <si>
    <t>E4</t>
  </si>
  <si>
    <t>G3</t>
  </si>
  <si>
    <t xml:space="preserve">=SI(C_QuotaMinCum&gt;F5;REPT("n";(C_QuotaMinCum-F4)/C_IndicNegatif);"") </t>
  </si>
  <si>
    <t xml:space="preserve">=SI(C_QuotaMinCum&gt;F13;REPT("n";(C_QuotaMinCum-F13)/C_IndicNegatif);"") </t>
  </si>
  <si>
    <t>Valeur invisible pour le tachymètre</t>
  </si>
  <si>
    <t>Différence de 100%</t>
  </si>
  <si>
    <t>Moyenne total Vendeurs sur 100%</t>
  </si>
  <si>
    <t>Moyenne total Vendeurs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</si>
  <si>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</si>
  <si>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</si>
  <si>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</si>
  <si>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</si>
  <si>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</si>
  <si>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</si>
  <si>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</si>
  <si>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</si>
  <si>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</si>
  <si>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</si>
  <si>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t>Moyenne de 
Satisfaction de la clientèle
tous les vendeurs</t>
  </si>
  <si>
    <t>=Objectifs!$D$6:$D$8</t>
  </si>
  <si>
    <t>Aucune</t>
  </si>
  <si>
    <t>Image liée</t>
  </si>
  <si>
    <t>Image 1</t>
  </si>
  <si>
    <t>=Objectifs!$J$5:$M$13</t>
  </si>
  <si>
    <t>Situé sur :</t>
  </si>
  <si>
    <t>J5 à M13</t>
  </si>
  <si>
    <t>Forme liée</t>
  </si>
  <si>
    <t>Étoile à 7 branches 1</t>
  </si>
  <si>
    <t>=Objectifs!$D$6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</si>
  <si>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</si>
  <si>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</si>
  <si>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</si>
  <si>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</si>
  <si>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</si>
  <si>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En pourcentage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</si>
  <si>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</si>
  <si>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</si>
  <si>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</si>
  <si>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</si>
  <si>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F4</t>
  </si>
  <si>
    <t>=SOMME(INDIRECT(E4))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</si>
  <si>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</si>
  <si>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</si>
  <si>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</si>
  <si>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</si>
  <si>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</si>
  <si>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</si>
  <si>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</si>
  <si>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D11</t>
  </si>
  <si>
    <t>M11</t>
  </si>
  <si>
    <t>D12</t>
  </si>
  <si>
    <t>=SOMME(D2:D8)</t>
  </si>
  <si>
    <t>=SOMME(E2:E8)</t>
  </si>
  <si>
    <t>M12</t>
  </si>
  <si>
    <t>=SOMME(M2:M8)</t>
  </si>
  <si>
    <t>D13</t>
  </si>
  <si>
    <t>=D12/($C$1*NBVAL($B$2:$B$9))</t>
  </si>
  <si>
    <t>=E12/($C$1*NBVAL($B$2:$B$9))</t>
  </si>
  <si>
    <t>Nom du graphique :</t>
  </si>
  <si>
    <t>M13</t>
  </si>
  <si>
    <t>=M12/($C$1*NBVAL($B$2:$B$9))</t>
  </si>
  <si>
    <t>Séries :</t>
  </si>
  <si>
    <t>O11</t>
  </si>
  <si>
    <t>=MOYENNE(D2:M9)</t>
  </si>
  <si>
    <t>Étiquettes :</t>
  </si>
  <si>
    <t>O12</t>
  </si>
  <si>
    <t>=SOMME(D12:M12)</t>
  </si>
  <si>
    <t>Situé à :</t>
  </si>
  <si>
    <t>A4</t>
  </si>
  <si>
    <t>P11</t>
  </si>
  <si>
    <t>=O11/$C$1</t>
  </si>
  <si>
    <t>P12</t>
  </si>
  <si>
    <t>=O12/($C$1*NBVAL(B2:B9)*NBVAL(D1:U1))</t>
  </si>
  <si>
    <t>D5</t>
  </si>
  <si>
    <t>=Satisfactions!O11</t>
  </si>
  <si>
    <t>D6</t>
  </si>
  <si>
    <t>=Satisfactions!P12</t>
  </si>
  <si>
    <t>D7</t>
  </si>
  <si>
    <t>=1-D6</t>
  </si>
  <si>
    <t>J5</t>
  </si>
  <si>
    <t>Séries:</t>
  </si>
  <si>
    <t>Étiquettes: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</si>
  <si>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</si>
  <si>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</si>
  <si>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</si>
  <si>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</si>
  <si>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</si>
  <si>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</si>
  <si>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</si>
  <si>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</si>
  <si>
    <t>Reliée à la cellule :</t>
  </si>
  <si>
    <t>Type de forme :</t>
  </si>
  <si>
    <t>Nom image :</t>
  </si>
  <si>
    <t>Reliée à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</si>
</sst>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#,##0\ &quot;$&quot;"/>
    <numFmt numFmtId="165" formatCode="mmmm"/>
    <numFmt numFmtId="166" formatCode="_ * #,##0_)\ &quot;$&quot;_ ;_ * \(#,##0\)\ &quot;$&quot;_ ;_ * &quot;-&quot;??_)\ &quot;$&quot;_ ;_ @_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4"/>
      <color rgb="FF3F3F7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9"/>
      <color rgb="FFFF0000"/>
      <name val="Wingdings"/>
      <charset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17"/>
      <name val="Algerian"/>
      <family val="5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44" fontId="5" fillId="0" borderId="0" applyFont="0" applyFill="0" applyBorder="0" applyAlignment="0" applyProtection="0"/>
    <xf numFmtId="0" fontId="19" fillId="5" borderId="0" applyNumberFormat="0" applyBorder="0" applyAlignment="0" applyProtection="0"/>
    <xf numFmtId="9" fontId="5" fillId="0" borderId="0" applyFont="0" applyFill="0" applyBorder="0" applyAlignment="0" applyProtection="0"/>
  </cellStyleXfs>
  <cellXfs count="172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0" fillId="0" borderId="13" xfId="0" applyFont="1" applyBorder="1"/>
    <xf numFmtId="0" fontId="10" fillId="0" borderId="14" xfId="0" applyFont="1" applyBorder="1"/>
    <xf numFmtId="0" fontId="13" fillId="4" borderId="18" xfId="5" applyBorder="1" applyAlignment="1">
      <alignment horizontal="right"/>
    </xf>
    <xf numFmtId="164" fontId="13" fillId="4" borderId="18" xfId="5" applyNumberFormat="1" applyBorder="1" applyAlignment="1">
      <alignment horizontal="center"/>
    </xf>
    <xf numFmtId="0" fontId="17" fillId="2" borderId="17" xfId="3" applyFont="1" applyBorder="1" applyAlignment="1">
      <alignment horizontal="center"/>
    </xf>
    <xf numFmtId="0" fontId="6" fillId="2" borderId="17" xfId="3" applyBorder="1"/>
    <xf numFmtId="166" fontId="5" fillId="0" borderId="22" xfId="6" applyNumberFormat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5" xfId="0" applyFont="1" applyBorder="1" applyAlignment="1">
      <alignment horizontal="right"/>
    </xf>
    <xf numFmtId="0" fontId="10" fillId="0" borderId="16" xfId="0" quotePrefix="1" applyFont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7" fontId="9" fillId="0" borderId="28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7" fontId="9" fillId="0" borderId="32" xfId="0" applyNumberFormat="1" applyFont="1" applyBorder="1" applyAlignment="1">
      <alignment horizontal="center"/>
    </xf>
    <xf numFmtId="167" fontId="9" fillId="0" borderId="33" xfId="0" applyNumberFormat="1" applyFont="1" applyBorder="1" applyAlignment="1">
      <alignment horizontal="center"/>
    </xf>
    <xf numFmtId="167" fontId="9" fillId="0" borderId="34" xfId="0" applyNumberFormat="1" applyFont="1" applyBorder="1" applyAlignment="1">
      <alignment horizontal="center"/>
    </xf>
    <xf numFmtId="167" fontId="9" fillId="0" borderId="35" xfId="0" applyNumberFormat="1" applyFont="1" applyBorder="1" applyAlignment="1">
      <alignment horizontal="center"/>
    </xf>
    <xf numFmtId="167" fontId="9" fillId="0" borderId="36" xfId="0" applyNumberFormat="1" applyFont="1" applyBorder="1" applyAlignment="1">
      <alignment horizontal="center"/>
    </xf>
    <xf numFmtId="167" fontId="9" fillId="0" borderId="3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9" fillId="0" borderId="1" xfId="0" applyNumberFormat="1" applyFont="1" applyBorder="1" applyAlignment="1">
      <alignment horizontal="center"/>
    </xf>
    <xf numFmtId="9" fontId="9" fillId="0" borderId="16" xfId="0" applyNumberFormat="1" applyFont="1" applyBorder="1" applyAlignment="1">
      <alignment horizontal="center"/>
    </xf>
    <xf numFmtId="0" fontId="9" fillId="0" borderId="38" xfId="0" applyFont="1" applyBorder="1" applyAlignment="1">
      <alignment horizontal="right"/>
    </xf>
    <xf numFmtId="0" fontId="2" fillId="0" borderId="38" xfId="2" applyBorder="1"/>
    <xf numFmtId="0" fontId="0" fillId="0" borderId="15" xfId="0" applyBorder="1"/>
    <xf numFmtId="9" fontId="9" fillId="8" borderId="14" xfId="0" applyNumberFormat="1" applyFont="1" applyFill="1" applyBorder="1" applyAlignment="1">
      <alignment horizontal="center"/>
    </xf>
    <xf numFmtId="0" fontId="9" fillId="8" borderId="0" xfId="0" applyFont="1" applyFill="1" applyBorder="1" applyAlignment="1">
      <alignment horizontal="right"/>
    </xf>
    <xf numFmtId="0" fontId="2" fillId="8" borderId="0" xfId="2" applyFill="1" applyBorder="1"/>
    <xf numFmtId="0" fontId="0" fillId="8" borderId="13" xfId="0" applyFill="1" applyBorder="1"/>
    <xf numFmtId="9" fontId="21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13" xfId="0" applyBorder="1"/>
    <xf numFmtId="167" fontId="22" fillId="8" borderId="5" xfId="0" applyNumberFormat="1" applyFont="1" applyFill="1" applyBorder="1" applyAlignment="1">
      <alignment horizontal="center"/>
    </xf>
    <xf numFmtId="0" fontId="0" fillId="8" borderId="39" xfId="0" applyFill="1" applyBorder="1" applyAlignment="1">
      <alignment horizontal="right"/>
    </xf>
    <xf numFmtId="0" fontId="2" fillId="8" borderId="39" xfId="2" applyFill="1" applyBorder="1"/>
    <xf numFmtId="0" fontId="0" fillId="8" borderId="4" xfId="0" applyFill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24" fillId="0" borderId="15" xfId="0" applyFont="1" applyBorder="1"/>
    <xf numFmtId="0" fontId="24" fillId="0" borderId="16" xfId="0" quotePrefix="1" applyFont="1" applyBorder="1"/>
    <xf numFmtId="0" fontId="10" fillId="0" borderId="1" xfId="0" applyFont="1" applyBorder="1" applyAlignment="1">
      <alignment horizontal="center"/>
    </xf>
    <xf numFmtId="0" fontId="10" fillId="0" borderId="4" xfId="0" applyFont="1" applyBorder="1"/>
    <xf numFmtId="0" fontId="10" fillId="0" borderId="5" xfId="0" applyFont="1" applyBorder="1"/>
    <xf numFmtId="0" fontId="10" fillId="0" borderId="15" xfId="0" applyFont="1" applyBorder="1"/>
    <xf numFmtId="0" fontId="10" fillId="0" borderId="16" xfId="0" applyFont="1" applyBorder="1"/>
    <xf numFmtId="0" fontId="17" fillId="2" borderId="41" xfId="3" applyFont="1" applyBorder="1" applyAlignment="1">
      <alignment horizontal="center"/>
    </xf>
    <xf numFmtId="0" fontId="18" fillId="9" borderId="44" xfId="0" applyFont="1" applyFill="1" applyBorder="1" applyAlignment="1">
      <alignment horizontal="left"/>
    </xf>
    <xf numFmtId="0" fontId="25" fillId="9" borderId="45" xfId="0" applyFont="1" applyFill="1" applyBorder="1" applyAlignment="1">
      <alignment horizontal="left"/>
    </xf>
    <xf numFmtId="166" fontId="6" fillId="2" borderId="22" xfId="3" quotePrefix="1" applyNumberFormat="1" applyFont="1" applyBorder="1"/>
    <xf numFmtId="0" fontId="18" fillId="2" borderId="44" xfId="3" applyFont="1" applyBorder="1" applyAlignment="1">
      <alignment horizontal="left"/>
    </xf>
    <xf numFmtId="0" fontId="25" fillId="2" borderId="45" xfId="3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67" fontId="9" fillId="0" borderId="54" xfId="0" applyNumberFormat="1" applyFont="1" applyBorder="1" applyAlignment="1">
      <alignment horizontal="center"/>
    </xf>
    <xf numFmtId="167" fontId="9" fillId="0" borderId="55" xfId="0" applyNumberFormat="1" applyFont="1" applyBorder="1" applyAlignment="1">
      <alignment horizontal="center"/>
    </xf>
    <xf numFmtId="167" fontId="9" fillId="0" borderId="56" xfId="0" applyNumberFormat="1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7" fontId="0" fillId="0" borderId="1" xfId="0" applyNumberFormat="1" applyBorder="1" applyAlignment="1">
      <alignment horizontal="center"/>
    </xf>
    <xf numFmtId="9" fontId="2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8" applyFont="1" applyBorder="1" applyAlignment="1">
      <alignment horizontal="center"/>
    </xf>
    <xf numFmtId="0" fontId="10" fillId="0" borderId="60" xfId="0" applyFont="1" applyBorder="1" applyAlignment="1">
      <alignment horizontal="right"/>
    </xf>
    <xf numFmtId="0" fontId="10" fillId="0" borderId="61" xfId="0" quotePrefix="1" applyFont="1" applyBorder="1"/>
    <xf numFmtId="0" fontId="10" fillId="0" borderId="62" xfId="0" applyFont="1" applyBorder="1" applyAlignment="1">
      <alignment horizontal="right"/>
    </xf>
    <xf numFmtId="0" fontId="10" fillId="0" borderId="63" xfId="0" quotePrefix="1" applyFont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4" xfId="0" applyFont="1" applyBorder="1" applyAlignment="1">
      <alignment horizontal="right"/>
    </xf>
    <xf numFmtId="0" fontId="10" fillId="0" borderId="65" xfId="0" quotePrefix="1" applyFont="1" applyBorder="1"/>
    <xf numFmtId="0" fontId="0" fillId="0" borderId="15" xfId="0" applyFont="1" applyBorder="1"/>
    <xf numFmtId="0" fontId="24" fillId="0" borderId="0" xfId="0" applyFont="1" applyBorder="1" applyAlignment="1">
      <alignment horizontal="right"/>
    </xf>
    <xf numFmtId="0" fontId="24" fillId="0" borderId="0" xfId="0" quotePrefix="1" applyFont="1" applyBorder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24" fillId="0" borderId="4" xfId="0" applyFont="1" applyBorder="1" applyAlignment="1"/>
    <xf numFmtId="0" fontId="24" fillId="0" borderId="5" xfId="0" applyFont="1" applyBorder="1" applyAlignment="1"/>
    <xf numFmtId="0" fontId="24" fillId="0" borderId="13" xfId="0" applyFont="1" applyBorder="1"/>
    <xf numFmtId="0" fontId="24" fillId="0" borderId="14" xfId="0" applyFont="1" applyBorder="1"/>
    <xf numFmtId="0" fontId="24" fillId="0" borderId="15" xfId="0" applyFont="1" applyFill="1" applyBorder="1"/>
    <xf numFmtId="0" fontId="24" fillId="0" borderId="16" xfId="0" applyFont="1" applyFill="1" applyBorder="1"/>
    <xf numFmtId="0" fontId="24" fillId="0" borderId="38" xfId="0" quotePrefix="1" applyFont="1" applyBorder="1" applyAlignment="1"/>
    <xf numFmtId="0" fontId="24" fillId="0" borderId="0" xfId="0" quotePrefix="1" applyFont="1" applyBorder="1" applyAlignment="1"/>
    <xf numFmtId="0" fontId="10" fillId="0" borderId="0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24" fillId="0" borderId="15" xfId="0" applyFont="1" applyBorder="1" applyAlignment="1"/>
    <xf numFmtId="0" fontId="24" fillId="0" borderId="38" xfId="0" applyFont="1" applyBorder="1" applyAlignment="1"/>
    <xf numFmtId="0" fontId="10" fillId="0" borderId="39" xfId="0" applyFont="1" applyFill="1" applyBorder="1" applyAlignment="1">
      <alignment horizontal="center"/>
    </xf>
    <xf numFmtId="0" fontId="6" fillId="2" borderId="24" xfId="3" applyBorder="1" applyAlignment="1">
      <alignment horizontal="center"/>
    </xf>
    <xf numFmtId="0" fontId="6" fillId="2" borderId="25" xfId="3" applyBorder="1" applyAlignment="1">
      <alignment horizontal="center"/>
    </xf>
    <xf numFmtId="0" fontId="6" fillId="2" borderId="26" xfId="3" applyBorder="1" applyAlignment="1">
      <alignment horizontal="center"/>
    </xf>
    <xf numFmtId="0" fontId="3" fillId="6" borderId="7" xfId="2" applyFont="1" applyFill="1" applyBorder="1" applyAlignment="1">
      <alignment horizontal="center"/>
    </xf>
    <xf numFmtId="0" fontId="3" fillId="6" borderId="8" xfId="2" applyFont="1" applyFill="1" applyBorder="1" applyAlignment="1">
      <alignment horizontal="center"/>
    </xf>
    <xf numFmtId="0" fontId="3" fillId="6" borderId="9" xfId="2" applyFont="1" applyFill="1" applyBorder="1" applyAlignment="1">
      <alignment horizontal="center"/>
    </xf>
    <xf numFmtId="0" fontId="23" fillId="2" borderId="46" xfId="3" applyFont="1" applyBorder="1" applyAlignment="1">
      <alignment horizontal="center" vertical="center" wrapText="1"/>
    </xf>
    <xf numFmtId="0" fontId="23" fillId="2" borderId="47" xfId="3" applyFont="1" applyBorder="1" applyAlignment="1">
      <alignment horizontal="center" vertical="center" wrapText="1"/>
    </xf>
    <xf numFmtId="0" fontId="23" fillId="2" borderId="48" xfId="3" applyFont="1" applyBorder="1" applyAlignment="1">
      <alignment horizontal="center" vertical="center" wrapText="1"/>
    </xf>
    <xf numFmtId="0" fontId="23" fillId="2" borderId="49" xfId="3" applyFont="1" applyBorder="1" applyAlignment="1">
      <alignment horizontal="center" vertical="center" wrapText="1"/>
    </xf>
    <xf numFmtId="0" fontId="23" fillId="2" borderId="0" xfId="3" applyFont="1" applyBorder="1" applyAlignment="1">
      <alignment horizontal="center" vertical="center" wrapText="1"/>
    </xf>
    <xf numFmtId="0" fontId="23" fillId="2" borderId="50" xfId="3" applyFont="1" applyBorder="1" applyAlignment="1">
      <alignment horizontal="center" vertical="center" wrapText="1"/>
    </xf>
    <xf numFmtId="0" fontId="23" fillId="2" borderId="51" xfId="3" applyFont="1" applyBorder="1" applyAlignment="1">
      <alignment horizontal="center" vertical="center" wrapText="1"/>
    </xf>
    <xf numFmtId="0" fontId="23" fillId="2" borderId="52" xfId="3" applyFont="1" applyBorder="1" applyAlignment="1">
      <alignment horizontal="center" vertical="center" wrapText="1"/>
    </xf>
    <xf numFmtId="0" fontId="23" fillId="2" borderId="53" xfId="3" applyFont="1" applyBorder="1" applyAlignment="1">
      <alignment horizontal="center" vertical="center" wrapText="1"/>
    </xf>
    <xf numFmtId="0" fontId="16" fillId="2" borderId="40" xfId="3" applyFont="1" applyBorder="1" applyAlignment="1">
      <alignment horizontal="center"/>
    </xf>
    <xf numFmtId="0" fontId="16" fillId="2" borderId="22" xfId="3" applyFont="1" applyBorder="1" applyAlignment="1">
      <alignment horizontal="center"/>
    </xf>
    <xf numFmtId="0" fontId="16" fillId="2" borderId="23" xfId="3" applyFont="1" applyBorder="1" applyAlignment="1">
      <alignment horizontal="center"/>
    </xf>
    <xf numFmtId="164" fontId="17" fillId="2" borderId="42" xfId="3" applyNumberFormat="1" applyFont="1" applyBorder="1" applyAlignment="1">
      <alignment horizontal="center"/>
    </xf>
    <xf numFmtId="164" fontId="17" fillId="2" borderId="43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5" fillId="4" borderId="19" xfId="5" applyFont="1" applyBorder="1" applyAlignment="1">
      <alignment horizontal="center"/>
    </xf>
    <xf numFmtId="0" fontId="15" fillId="4" borderId="20" xfId="5" applyFont="1" applyBorder="1" applyAlignment="1">
      <alignment horizontal="center"/>
    </xf>
    <xf numFmtId="0" fontId="15" fillId="4" borderId="21" xfId="5" applyFont="1" applyBorder="1" applyAlignment="1">
      <alignment horizontal="center"/>
    </xf>
    <xf numFmtId="0" fontId="20" fillId="0" borderId="0" xfId="7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6" xfId="4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10" fillId="0" borderId="4" xfId="0" applyFont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15" xfId="0" applyFont="1" applyBorder="1" applyAlignment="1"/>
    <xf numFmtId="0" fontId="10" fillId="0" borderId="38" xfId="0" applyFont="1" applyBorder="1" applyAlignment="1"/>
    <xf numFmtId="0" fontId="10" fillId="0" borderId="16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66" xfId="0" applyFont="1" applyBorder="1" applyAlignment="1">
      <alignment horizontal="center"/>
    </xf>
    <xf numFmtId="0" fontId="24" fillId="0" borderId="3" xfId="0" applyFont="1" applyBorder="1" applyAlignment="1">
      <alignment horizontal="center"/>
    </xf>
  </cellXfs>
  <cellStyles count="9">
    <cellStyle name="Entrée" xfId="5" builtinId="20"/>
    <cellStyle name="Insatisfaisant" xfId="7" builtinId="27"/>
    <cellStyle name="Monétaire" xfId="6" builtinId="4"/>
    <cellStyle name="Monétaire [0] 2" xfId="1"/>
    <cellStyle name="Normal" xfId="0" builtinId="0"/>
    <cellStyle name="Normal 2" xfId="2"/>
    <cellStyle name="Pourcentage" xfId="8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Ginette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11000</c:v>
                </c:pt>
                <c:pt idx="1">
                  <c:v>11500</c:v>
                </c:pt>
                <c:pt idx="2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470446632"/>
        <c:axId val="470447024"/>
      </c:barChart>
      <c:catAx>
        <c:axId val="47044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447024"/>
        <c:crosses val="autoZero"/>
        <c:auto val="1"/>
        <c:lblAlgn val="ctr"/>
        <c:lblOffset val="100"/>
        <c:noMultiLvlLbl val="0"/>
      </c:catAx>
      <c:valAx>
        <c:axId val="470447024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446632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noFill/>
              <a:ln>
                <a:noFill/>
              </a:ln>
              <a:effectLst/>
            </c:spPr>
          </c:dPt>
          <c:val>
            <c:numRef>
              <c:f>Objectifs!$D$6:$D$8</c:f>
              <c:numCache>
                <c:formatCode>0%</c:formatCode>
                <c:ptCount val="3"/>
                <c:pt idx="0">
                  <c:v>0.85632142857142857</c:v>
                </c:pt>
                <c:pt idx="1">
                  <c:v>0.14367857142857143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12" Type="http://schemas.openxmlformats.org/officeDocument/2006/relationships/image" Target="../media/image9.png"/><Relationship Id="rId2" Type="http://schemas.microsoft.com/office/2007/relationships/hdphoto" Target="../media/hdphoto1.wdp"/><Relationship Id="rId1" Type="http://schemas.openxmlformats.org/officeDocument/2006/relationships/image" Target="../media/image3.png"/><Relationship Id="rId6" Type="http://schemas.microsoft.com/office/2007/relationships/hdphoto" Target="../media/hdphoto3.wdp"/><Relationship Id="rId11" Type="http://schemas.openxmlformats.org/officeDocument/2006/relationships/image" Target="../media/image8.jpg"/><Relationship Id="rId5" Type="http://schemas.openxmlformats.org/officeDocument/2006/relationships/image" Target="../media/image5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7.png"/><Relationship Id="rId14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</xdr:row>
          <xdr:rowOff>0</xdr:rowOff>
        </xdr:from>
        <xdr:to>
          <xdr:col>13</xdr:col>
          <xdr:colOff>9525</xdr:colOff>
          <xdr:row>13</xdr:row>
          <xdr:rowOff>19050</xdr:rowOff>
        </xdr:to>
        <xdr:pic>
          <xdr:nvPicPr>
            <xdr:cNvPr id="6" name="Image 5"/>
            <xdr:cNvPicPr>
              <a:picLocks noChangeAspect="1" noChangeArrowheads="1"/>
              <a:extLst>
                <a:ext uri="{84589F7E-364E-4C9E-8A38-B11213B215E9}">
                  <a14:cameraTool cellRange="Objectifs!$J$5:$M$13" spid="_x0000_s10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5" y="857250"/>
              <a:ext cx="3133725" cy="1733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13</xdr:col>
      <xdr:colOff>0</xdr:colOff>
      <xdr:row>21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0.37134</cdr:x>
      <cdr:y>0.26389</cdr:y>
    </cdr:from>
    <cdr:to>
      <cdr:x>0.62215</cdr:x>
      <cdr:y>0.52083</cdr:y>
    </cdr:to>
    <cdr:sp macro="" textlink="Objectifs!$D$6">
      <cdr:nvSpPr>
        <cdr:cNvPr id="2" name="Étoile à 7 branches 1"/>
        <cdr:cNvSpPr/>
      </cdr:nvSpPr>
      <cdr:spPr>
        <a:xfrm xmlns:a="http://schemas.openxmlformats.org/drawingml/2006/main">
          <a:off x="1085850" y="723900"/>
          <a:ext cx="733425" cy="704850"/>
        </a:xfrm>
        <a:prstGeom xmlns:a="http://schemas.openxmlformats.org/drawingml/2006/main" prst="star7">
          <a:avLst/>
        </a:prstGeom>
      </cdr:spPr>
      <cdr:style>
        <a:lnRef xmlns:a="http://schemas.openxmlformats.org/drawingml/2006/main" idx="0">
          <a:schemeClr val="accent3"/>
        </a:lnRef>
        <a:fillRef xmlns:a="http://schemas.openxmlformats.org/drawingml/2006/main" idx="3">
          <a:schemeClr val="accent3"/>
        </a:fillRef>
        <a:effectRef xmlns:a="http://schemas.openxmlformats.org/drawingml/2006/main" idx="3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0468B52-A400-4C20-A508-548BEC97AE3C}" type="TxLink">
            <a:rPr lang="en-US" sz="11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86%</a:t>
          </a:fld>
          <a:endParaRPr lang="fr-FR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01.587824074071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16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M13"/>
  <sheetViews>
    <sheetView tabSelected="1" workbookViewId="0">
      <selection activeCell="D17" sqref="D17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13" x14ac:dyDescent="0.25">
      <c r="D1" s="2"/>
    </row>
    <row r="2" spans="1:13" ht="15.75" customHeight="1" x14ac:dyDescent="0.25">
      <c r="A2" s="127" t="s">
        <v>12</v>
      </c>
      <c r="B2" s="128"/>
      <c r="C2" s="129"/>
      <c r="D2" s="2"/>
      <c r="E2" s="19"/>
      <c r="F2" s="142" t="s">
        <v>64</v>
      </c>
      <c r="G2" s="143"/>
      <c r="H2" s="144"/>
      <c r="J2" s="133" t="s">
        <v>117</v>
      </c>
      <c r="K2" s="134"/>
      <c r="L2" s="134"/>
      <c r="M2" s="135"/>
    </row>
    <row r="3" spans="1:13" ht="21.75" x14ac:dyDescent="0.35">
      <c r="A3" s="130" t="s">
        <v>3</v>
      </c>
      <c r="B3" s="131"/>
      <c r="C3" s="132"/>
      <c r="D3" s="2"/>
      <c r="E3" s="19"/>
      <c r="F3" s="76" t="s">
        <v>56</v>
      </c>
      <c r="G3" s="145">
        <f ca="1">C_QuotaMinCum</f>
        <v>30000</v>
      </c>
      <c r="H3" s="146"/>
      <c r="J3" s="136"/>
      <c r="K3" s="137"/>
      <c r="L3" s="137"/>
      <c r="M3" s="138"/>
    </row>
    <row r="4" spans="1:13" ht="15" customHeight="1" x14ac:dyDescent="0.25">
      <c r="E4" s="20" t="str">
        <f>Synthese!B7</f>
        <v>Christine</v>
      </c>
      <c r="F4" s="21">
        <f ca="1">SUM(INDIRECT(E4))</f>
        <v>30500</v>
      </c>
      <c r="G4" s="77" t="str">
        <f t="shared" ref="G4:G13" ca="1" si="0">IF(C_QuotaMinCum&gt;F4,REPT("n",(C_QuotaMinCum-F4)/C_IndicNegatif),"")</f>
        <v/>
      </c>
      <c r="H4" s="78"/>
      <c r="J4" s="139"/>
      <c r="K4" s="140"/>
      <c r="L4" s="140"/>
      <c r="M4" s="141"/>
    </row>
    <row r="5" spans="1:13" x14ac:dyDescent="0.25">
      <c r="E5" s="20" t="str">
        <f>Synthese!B8</f>
        <v>France</v>
      </c>
      <c r="F5" s="79">
        <f t="shared" ref="F5:F13" ca="1" si="1">SUM(INDIRECT(E5))</f>
        <v>35000</v>
      </c>
      <c r="G5" s="80" t="str">
        <f t="shared" ca="1" si="0"/>
        <v/>
      </c>
      <c r="H5" s="81"/>
    </row>
    <row r="6" spans="1:13" x14ac:dyDescent="0.25">
      <c r="E6" s="20" t="str">
        <f>Synthese!B9</f>
        <v>Gaétan</v>
      </c>
      <c r="F6" s="21">
        <f t="shared" ca="1" si="1"/>
        <v>13200</v>
      </c>
      <c r="G6" s="77" t="str">
        <f t="shared" ca="1" si="0"/>
        <v>nnnnnnnnnnnnnnnn</v>
      </c>
      <c r="H6" s="78"/>
    </row>
    <row r="7" spans="1:13" x14ac:dyDescent="0.25">
      <c r="E7" s="20" t="str">
        <f>Synthese!B10</f>
        <v>Ginette</v>
      </c>
      <c r="F7" s="79">
        <f t="shared" ca="1" si="1"/>
        <v>36500</v>
      </c>
      <c r="G7" s="80" t="str">
        <f t="shared" ca="1" si="0"/>
        <v/>
      </c>
      <c r="H7" s="81"/>
    </row>
    <row r="8" spans="1:13" x14ac:dyDescent="0.25">
      <c r="E8" s="20" t="str">
        <f>Synthese!B11</f>
        <v>Jean</v>
      </c>
      <c r="F8" s="21">
        <f t="shared" ca="1" si="1"/>
        <v>37000</v>
      </c>
      <c r="G8" s="77" t="str">
        <f t="shared" ca="1" si="0"/>
        <v/>
      </c>
      <c r="H8" s="78"/>
    </row>
    <row r="9" spans="1:13" x14ac:dyDescent="0.25">
      <c r="E9" s="20" t="str">
        <f>Synthese!B12</f>
        <v>Julie</v>
      </c>
      <c r="F9" s="79">
        <f t="shared" ca="1" si="1"/>
        <v>20500</v>
      </c>
      <c r="G9" s="80" t="str">
        <f t="shared" ca="1" si="0"/>
        <v>nnnnnnnnn</v>
      </c>
      <c r="H9" s="81"/>
    </row>
    <row r="10" spans="1:13" x14ac:dyDescent="0.25">
      <c r="E10" s="20" t="str">
        <f>Synthese!B13</f>
        <v>Marie</v>
      </c>
      <c r="F10" s="21">
        <f t="shared" ca="1" si="1"/>
        <v>28500</v>
      </c>
      <c r="G10" s="77" t="str">
        <f t="shared" ca="1" si="0"/>
        <v>n</v>
      </c>
      <c r="H10" s="78"/>
    </row>
    <row r="11" spans="1:13" x14ac:dyDescent="0.25">
      <c r="E11" s="20" t="str">
        <f>Synthese!B14</f>
        <v>Michel</v>
      </c>
      <c r="F11" s="79">
        <f t="shared" ca="1" si="1"/>
        <v>46000</v>
      </c>
      <c r="G11" s="80" t="str">
        <f t="shared" ca="1" si="0"/>
        <v/>
      </c>
      <c r="H11" s="81"/>
    </row>
    <row r="12" spans="1:13" x14ac:dyDescent="0.25">
      <c r="E12" s="20" t="str">
        <f>Synthese!B15</f>
        <v>Philipe</v>
      </c>
      <c r="F12" s="21">
        <f t="shared" ca="1" si="1"/>
        <v>32300</v>
      </c>
      <c r="G12" s="77" t="str">
        <f t="shared" ca="1" si="0"/>
        <v/>
      </c>
      <c r="H12" s="78"/>
    </row>
    <row r="13" spans="1:13" x14ac:dyDescent="0.25">
      <c r="E13" s="20" t="str">
        <f>Synthese!B16</f>
        <v>William</v>
      </c>
      <c r="F13" s="79">
        <f t="shared" ca="1" si="1"/>
        <v>34500</v>
      </c>
      <c r="G13" s="80" t="str">
        <f t="shared" ca="1" si="0"/>
        <v/>
      </c>
      <c r="H13" s="81"/>
    </row>
  </sheetData>
  <mergeCells count="5">
    <mergeCell ref="A2:C2"/>
    <mergeCell ref="A3:C3"/>
    <mergeCell ref="J2:M4"/>
    <mergeCell ref="F2:H2"/>
    <mergeCell ref="G3:H3"/>
  </mergeCells>
  <dataValidations count="1">
    <dataValidation type="list" allowBlank="1" showInputMessage="1" showErrorMessage="1" sqref="A3:C3">
      <formula1>L_Vendeurs</formula1>
    </dataValidation>
  </dataValidations>
  <printOptions headings="1"/>
  <pageMargins left="0.25" right="0.25" top="0.75" bottom="0.75" header="0.3" footer="0.3"/>
  <pageSetup paperSize="5" scale="95" orientation="landscape" cellComments="atEnd" r:id="rId1"/>
  <headerFooter>
    <oddFooter>&amp;L&amp;"-,Italique"&amp;9Fichier : &amp;Z&amp;F
Feuille : &amp;A&amp;R&amp;"-,Italique"&amp;9Imprimé le : &amp;D
à &amp;T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P22"/>
  <sheetViews>
    <sheetView workbookViewId="0"/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16" ht="15" x14ac:dyDescent="0.25">
      <c r="A1"/>
      <c r="B1" s="147" t="s">
        <v>17</v>
      </c>
      <c r="C1" s="147"/>
      <c r="D1" s="147"/>
      <c r="E1" s="147"/>
      <c r="F1"/>
    </row>
    <row r="3" spans="1:16" ht="15" x14ac:dyDescent="0.25">
      <c r="B3"/>
      <c r="C3"/>
    </row>
    <row r="5" spans="1:16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</row>
    <row r="7" spans="1:16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</row>
    <row r="8" spans="1:16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</row>
    <row r="9" spans="1:16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</row>
    <row r="10" spans="1:16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</row>
    <row r="11" spans="1:16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</row>
    <row r="12" spans="1:16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</row>
    <row r="13" spans="1:16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</row>
    <row r="14" spans="1:16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</row>
    <row r="15" spans="1:16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</row>
    <row r="16" spans="1:16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</row>
    <row r="17" spans="2:16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2:16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2:16" ht="15" x14ac:dyDescent="0.25">
      <c r="B19"/>
      <c r="C19"/>
      <c r="D19"/>
    </row>
    <row r="20" spans="2:16" ht="15" x14ac:dyDescent="0.25">
      <c r="B20"/>
      <c r="C20"/>
      <c r="D20"/>
    </row>
    <row r="21" spans="2:16" ht="15" x14ac:dyDescent="0.25">
      <c r="B21"/>
      <c r="C21"/>
      <c r="D21"/>
    </row>
    <row r="22" spans="2:16" ht="15" x14ac:dyDescent="0.25">
      <c r="B22"/>
      <c r="C22"/>
      <c r="D22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workbookViewId="0">
      <selection activeCell="C10" sqref="C10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9" width="6.7109375" customWidth="1"/>
    <col min="10" max="10" width="7.7109375" customWidth="1"/>
    <col min="11" max="12" width="15.7109375" customWidth="1"/>
    <col min="13" max="13" width="7.7109375" customWidth="1"/>
  </cols>
  <sheetData>
    <row r="1" spans="1:15" ht="19.5" thickBot="1" x14ac:dyDescent="0.35">
      <c r="A1" s="148" t="s">
        <v>52</v>
      </c>
      <c r="B1" s="149"/>
      <c r="C1" s="149"/>
      <c r="D1" s="149"/>
      <c r="E1" s="149"/>
      <c r="F1" s="149"/>
      <c r="G1" s="149"/>
      <c r="H1" s="150"/>
    </row>
    <row r="2" spans="1:15" x14ac:dyDescent="0.25">
      <c r="A2" s="17" t="s">
        <v>53</v>
      </c>
      <c r="B2" s="18">
        <v>120000</v>
      </c>
      <c r="C2" s="17" t="s">
        <v>54</v>
      </c>
      <c r="D2" s="18">
        <f>C_ObjectifAn/12</f>
        <v>10000</v>
      </c>
      <c r="E2" s="17" t="s">
        <v>55</v>
      </c>
      <c r="F2" s="18">
        <f ca="1">COUNTA(L_Mois)*D2</f>
        <v>30000</v>
      </c>
      <c r="G2" s="17" t="s">
        <v>25</v>
      </c>
      <c r="H2" s="18">
        <v>1000</v>
      </c>
    </row>
    <row r="5" spans="1:15" ht="15.75" x14ac:dyDescent="0.25">
      <c r="A5" s="64"/>
      <c r="B5" s="63"/>
      <c r="C5" s="62" t="s">
        <v>106</v>
      </c>
      <c r="D5" s="61">
        <f>Satisfactions!O11</f>
        <v>4.2816071428571423</v>
      </c>
    </row>
    <row r="6" spans="1:15" x14ac:dyDescent="0.25">
      <c r="A6" s="60"/>
      <c r="B6" s="2"/>
      <c r="C6" s="59" t="s">
        <v>105</v>
      </c>
      <c r="D6" s="58">
        <f>Satisfactions!P12</f>
        <v>0.85632142857142857</v>
      </c>
    </row>
    <row r="7" spans="1:15" x14ac:dyDescent="0.25">
      <c r="A7" s="57"/>
      <c r="B7" s="56"/>
      <c r="C7" s="55" t="s">
        <v>104</v>
      </c>
      <c r="D7" s="54">
        <f>1-D6</f>
        <v>0.14367857142857143</v>
      </c>
    </row>
    <row r="8" spans="1:15" x14ac:dyDescent="0.25">
      <c r="A8" s="53"/>
      <c r="B8" s="52"/>
      <c r="C8" s="51" t="s">
        <v>103</v>
      </c>
      <c r="D8" s="50">
        <v>1</v>
      </c>
    </row>
    <row r="12" spans="1:15" x14ac:dyDescent="0.25">
      <c r="G12" s="4"/>
      <c r="H12" s="4"/>
      <c r="I12" s="4"/>
      <c r="J12" s="4"/>
      <c r="K12" s="4"/>
      <c r="L12" s="4"/>
      <c r="M12" s="4"/>
      <c r="N12" s="4"/>
      <c r="O12" s="4"/>
    </row>
  </sheetData>
  <mergeCells count="1">
    <mergeCell ref="A1:H1"/>
  </mergeCells>
  <printOptions headings="1"/>
  <pageMargins left="0.25" right="0.25" top="0.75" bottom="0.75" header="0.3" footer="0.3"/>
  <pageSetup paperSize="5" scale="8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D1" sqref="D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selection activeCell="B17" sqref="B17"/>
    </sheetView>
  </sheetViews>
  <sheetFormatPr baseColWidth="10" defaultRowHeight="12.75" x14ac:dyDescent="0.2"/>
  <cols>
    <col min="1" max="1" width="2.28515625" style="32" bestFit="1" customWidth="1"/>
    <col min="2" max="2" width="40.5703125" style="32" bestFit="1" customWidth="1"/>
    <col min="3" max="3" width="2.28515625" style="32" bestFit="1" customWidth="1"/>
    <col min="4" max="12" width="11.5703125" style="32" customWidth="1"/>
    <col min="13" max="13" width="12.5703125" style="32" customWidth="1"/>
    <col min="14" max="14" width="3.42578125" style="32" customWidth="1"/>
    <col min="15" max="15" width="8.5703125" style="32" customWidth="1"/>
    <col min="16" max="16" width="6.85546875" style="32" customWidth="1"/>
    <col min="17" max="16384" width="11.42578125" style="32"/>
  </cols>
  <sheetData>
    <row r="1" spans="1:18" ht="136.5" x14ac:dyDescent="0.2">
      <c r="A1" s="151" t="s">
        <v>128</v>
      </c>
      <c r="B1" s="151"/>
      <c r="C1" s="82">
        <v>5</v>
      </c>
      <c r="D1" s="33" t="s">
        <v>1</v>
      </c>
      <c r="E1" s="34" t="s">
        <v>2</v>
      </c>
      <c r="F1" s="33" t="s">
        <v>0</v>
      </c>
      <c r="G1" s="34" t="s">
        <v>3</v>
      </c>
      <c r="H1" s="33" t="s">
        <v>9</v>
      </c>
      <c r="I1" s="34" t="s">
        <v>4</v>
      </c>
      <c r="J1" s="33" t="s">
        <v>5</v>
      </c>
      <c r="K1" s="34" t="s">
        <v>6</v>
      </c>
      <c r="L1" s="33" t="s">
        <v>7</v>
      </c>
      <c r="M1" s="34" t="s">
        <v>8</v>
      </c>
    </row>
    <row r="2" spans="1:18" ht="15" x14ac:dyDescent="0.25">
      <c r="A2" s="35">
        <v>1</v>
      </c>
      <c r="B2" s="36" t="s">
        <v>87</v>
      </c>
      <c r="C2" s="83" t="s">
        <v>86</v>
      </c>
      <c r="D2" s="37">
        <v>4.5</v>
      </c>
      <c r="E2" s="38">
        <v>4.5</v>
      </c>
      <c r="F2" s="38">
        <v>3.7</v>
      </c>
      <c r="G2" s="38">
        <v>4</v>
      </c>
      <c r="H2" s="38">
        <v>4.8</v>
      </c>
      <c r="I2" s="38">
        <v>3.7</v>
      </c>
      <c r="J2" s="38">
        <v>4.666666666666667</v>
      </c>
      <c r="K2" s="38">
        <v>4.7</v>
      </c>
      <c r="L2" s="38">
        <v>4</v>
      </c>
      <c r="M2" s="39">
        <v>4.2</v>
      </c>
      <c r="N2" s="83" t="s">
        <v>86</v>
      </c>
      <c r="O2" s="40">
        <f t="shared" ref="O2:O9" si="0">AVERAGE(D2:N2)</f>
        <v>4.2766666666666673</v>
      </c>
      <c r="P2" s="41">
        <f>O2/$C$1</f>
        <v>0.8553333333333335</v>
      </c>
      <c r="R2"/>
    </row>
    <row r="3" spans="1:18" ht="15" x14ac:dyDescent="0.25">
      <c r="A3" s="35">
        <v>2</v>
      </c>
      <c r="B3" s="36" t="s">
        <v>89</v>
      </c>
      <c r="C3" s="84" t="s">
        <v>88</v>
      </c>
      <c r="D3" s="42">
        <v>4.666666666666667</v>
      </c>
      <c r="E3" s="43">
        <v>4.9000000000000004</v>
      </c>
      <c r="F3" s="43">
        <v>3.8</v>
      </c>
      <c r="G3" s="43">
        <v>4.5</v>
      </c>
      <c r="H3" s="43">
        <v>4.3</v>
      </c>
      <c r="I3" s="43">
        <v>4.2</v>
      </c>
      <c r="J3" s="43">
        <v>5</v>
      </c>
      <c r="K3" s="43">
        <v>4.5</v>
      </c>
      <c r="L3" s="43">
        <v>5</v>
      </c>
      <c r="M3" s="44">
        <v>4.3</v>
      </c>
      <c r="N3" s="84" t="s">
        <v>88</v>
      </c>
      <c r="O3" s="40">
        <f t="shared" si="0"/>
        <v>4.5166666666666666</v>
      </c>
      <c r="P3" s="41">
        <f t="shared" ref="P3:P9" si="1">O3/$C$1</f>
        <v>0.90333333333333332</v>
      </c>
      <c r="R3"/>
    </row>
    <row r="4" spans="1:18" ht="15" x14ac:dyDescent="0.25">
      <c r="A4" s="35">
        <v>3</v>
      </c>
      <c r="B4" s="36" t="s">
        <v>91</v>
      </c>
      <c r="C4" s="84" t="s">
        <v>90</v>
      </c>
      <c r="D4" s="42">
        <v>4.5</v>
      </c>
      <c r="E4" s="43">
        <v>4.5</v>
      </c>
      <c r="F4" s="43">
        <v>4.7142857142857144</v>
      </c>
      <c r="G4" s="43">
        <v>4.5</v>
      </c>
      <c r="H4" s="43">
        <v>4</v>
      </c>
      <c r="I4" s="43">
        <v>4.2</v>
      </c>
      <c r="J4" s="43">
        <v>4.333333333333333</v>
      </c>
      <c r="K4" s="43">
        <v>4.5999999999999996</v>
      </c>
      <c r="L4" s="43">
        <v>4.333333333333333</v>
      </c>
      <c r="M4" s="44">
        <v>4.7</v>
      </c>
      <c r="N4" s="84" t="s">
        <v>90</v>
      </c>
      <c r="O4" s="40">
        <f t="shared" si="0"/>
        <v>4.4380952380952383</v>
      </c>
      <c r="P4" s="41">
        <f t="shared" si="1"/>
        <v>0.88761904761904764</v>
      </c>
      <c r="R4"/>
    </row>
    <row r="5" spans="1:18" ht="15" x14ac:dyDescent="0.25">
      <c r="A5" s="35">
        <v>4</v>
      </c>
      <c r="B5" s="36" t="s">
        <v>129</v>
      </c>
      <c r="C5" s="84" t="s">
        <v>96</v>
      </c>
      <c r="D5" s="85">
        <v>4.8</v>
      </c>
      <c r="E5" s="86">
        <v>4.8</v>
      </c>
      <c r="F5" s="86">
        <v>3.8</v>
      </c>
      <c r="G5" s="86">
        <v>4</v>
      </c>
      <c r="H5" s="86">
        <v>4.2</v>
      </c>
      <c r="I5" s="86">
        <v>4</v>
      </c>
      <c r="J5" s="86">
        <v>4</v>
      </c>
      <c r="K5" s="86">
        <v>4.5</v>
      </c>
      <c r="L5" s="86">
        <v>4</v>
      </c>
      <c r="M5" s="87">
        <v>4.8</v>
      </c>
      <c r="N5" s="84" t="s">
        <v>96</v>
      </c>
      <c r="O5" s="40">
        <f t="shared" si="0"/>
        <v>4.2899999999999991</v>
      </c>
      <c r="P5" s="41">
        <f t="shared" si="1"/>
        <v>0.85799999999999987</v>
      </c>
      <c r="R5"/>
    </row>
    <row r="6" spans="1:18" ht="15" x14ac:dyDescent="0.25">
      <c r="A6" s="35">
        <v>5</v>
      </c>
      <c r="B6" s="36" t="s">
        <v>97</v>
      </c>
      <c r="C6" s="88" t="s">
        <v>130</v>
      </c>
      <c r="D6" s="45">
        <v>4.5</v>
      </c>
      <c r="E6" s="46">
        <v>4.5</v>
      </c>
      <c r="F6" s="46">
        <v>4.7142857142857144</v>
      </c>
      <c r="G6" s="46">
        <v>4.5</v>
      </c>
      <c r="H6" s="46">
        <v>4</v>
      </c>
      <c r="I6" s="46">
        <v>3.7</v>
      </c>
      <c r="J6" s="46">
        <v>4.666666666666667</v>
      </c>
      <c r="K6" s="46">
        <v>4.8</v>
      </c>
      <c r="L6" s="46">
        <v>4</v>
      </c>
      <c r="M6" s="47">
        <v>5</v>
      </c>
      <c r="N6" s="88" t="s">
        <v>130</v>
      </c>
      <c r="O6" s="40">
        <f t="shared" si="0"/>
        <v>4.4380952380952383</v>
      </c>
      <c r="P6" s="41">
        <f t="shared" si="1"/>
        <v>0.88761904761904764</v>
      </c>
      <c r="R6"/>
    </row>
    <row r="7" spans="1:18" ht="15" x14ac:dyDescent="0.25">
      <c r="A7" s="35">
        <v>6</v>
      </c>
      <c r="B7" s="36" t="s">
        <v>93</v>
      </c>
      <c r="C7" s="89" t="s">
        <v>92</v>
      </c>
      <c r="D7" s="42">
        <v>4.9000000000000004</v>
      </c>
      <c r="E7" s="43">
        <v>4.8</v>
      </c>
      <c r="F7" s="43">
        <v>3.1</v>
      </c>
      <c r="G7" s="43">
        <v>4.5</v>
      </c>
      <c r="H7" s="43">
        <v>4.9000000000000004</v>
      </c>
      <c r="I7" s="43">
        <v>3.8</v>
      </c>
      <c r="J7" s="43">
        <v>3.7</v>
      </c>
      <c r="K7" s="43">
        <v>4.9000000000000004</v>
      </c>
      <c r="L7" s="43">
        <v>4.333333333333333</v>
      </c>
      <c r="M7" s="44">
        <v>3.5</v>
      </c>
      <c r="N7" s="89" t="s">
        <v>92</v>
      </c>
      <c r="O7" s="40">
        <f t="shared" si="0"/>
        <v>4.2433333333333332</v>
      </c>
      <c r="P7" s="41">
        <f t="shared" si="1"/>
        <v>0.84866666666666668</v>
      </c>
      <c r="R7"/>
    </row>
    <row r="8" spans="1:18" ht="15" x14ac:dyDescent="0.25">
      <c r="A8" s="35">
        <v>7</v>
      </c>
      <c r="B8" s="36" t="s">
        <v>95</v>
      </c>
      <c r="C8" s="84" t="s">
        <v>94</v>
      </c>
      <c r="D8" s="42">
        <v>4.5</v>
      </c>
      <c r="E8" s="43">
        <v>3.9</v>
      </c>
      <c r="F8" s="43">
        <v>3.2</v>
      </c>
      <c r="G8" s="43">
        <v>4.5</v>
      </c>
      <c r="H8" s="43">
        <v>4.8</v>
      </c>
      <c r="I8" s="43">
        <v>3.9</v>
      </c>
      <c r="J8" s="43">
        <v>3.5</v>
      </c>
      <c r="K8" s="43">
        <v>4.5</v>
      </c>
      <c r="L8" s="43">
        <v>5</v>
      </c>
      <c r="M8" s="44">
        <v>3.8</v>
      </c>
      <c r="N8" s="84" t="s">
        <v>94</v>
      </c>
      <c r="O8" s="40">
        <f t="shared" si="0"/>
        <v>4.1599999999999993</v>
      </c>
      <c r="P8" s="41">
        <f t="shared" si="1"/>
        <v>0.83199999999999985</v>
      </c>
      <c r="R8"/>
    </row>
    <row r="9" spans="1:18" ht="15" x14ac:dyDescent="0.25">
      <c r="A9" s="35">
        <v>8</v>
      </c>
      <c r="B9" s="36" t="s">
        <v>131</v>
      </c>
      <c r="C9" s="90" t="s">
        <v>132</v>
      </c>
      <c r="D9" s="45">
        <v>3.9</v>
      </c>
      <c r="E9" s="46">
        <v>4.8</v>
      </c>
      <c r="F9" s="46">
        <v>3</v>
      </c>
      <c r="G9" s="46">
        <v>3.5</v>
      </c>
      <c r="H9" s="46">
        <v>3.5</v>
      </c>
      <c r="I9" s="46">
        <v>3.5</v>
      </c>
      <c r="J9" s="46">
        <v>4.2</v>
      </c>
      <c r="K9" s="46">
        <v>3.4</v>
      </c>
      <c r="L9" s="46">
        <v>4.9000000000000004</v>
      </c>
      <c r="M9" s="47">
        <v>4.2</v>
      </c>
      <c r="N9" s="90" t="s">
        <v>132</v>
      </c>
      <c r="O9" s="40">
        <f t="shared" si="0"/>
        <v>3.8899999999999997</v>
      </c>
      <c r="P9" s="41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48" t="s">
        <v>98</v>
      </c>
      <c r="D11" s="49">
        <f t="shared" ref="D11:M11" si="2">AVERAGE(D2:D10)</f>
        <v>4.5333333333333332</v>
      </c>
      <c r="E11" s="49">
        <f t="shared" si="2"/>
        <v>4.5874999999999995</v>
      </c>
      <c r="F11" s="49">
        <f t="shared" si="2"/>
        <v>3.753571428571429</v>
      </c>
      <c r="G11" s="49">
        <f t="shared" si="2"/>
        <v>4.25</v>
      </c>
      <c r="H11" s="49">
        <f t="shared" si="2"/>
        <v>4.3125</v>
      </c>
      <c r="I11" s="49">
        <f t="shared" si="2"/>
        <v>3.875</v>
      </c>
      <c r="J11" s="49">
        <f t="shared" si="2"/>
        <v>4.2583333333333337</v>
      </c>
      <c r="K11" s="49">
        <f t="shared" si="2"/>
        <v>4.4874999999999998</v>
      </c>
      <c r="L11" s="49">
        <f t="shared" si="2"/>
        <v>4.4458333333333329</v>
      </c>
      <c r="M11" s="49">
        <f t="shared" si="2"/>
        <v>4.3125</v>
      </c>
      <c r="O11" s="40">
        <f>AVERAGE(D2:M9)</f>
        <v>4.2816071428571423</v>
      </c>
      <c r="P11" s="41">
        <f>O11/$C$1</f>
        <v>0.85632142857142846</v>
      </c>
      <c r="R11"/>
    </row>
    <row r="12" spans="1:18" ht="15" x14ac:dyDescent="0.25">
      <c r="B12" s="91" t="s">
        <v>56</v>
      </c>
      <c r="C12"/>
      <c r="D12" s="92">
        <f>SUM(D2:D9)</f>
        <v>36.266666666666666</v>
      </c>
      <c r="E12" s="92">
        <f t="shared" ref="E12:M12" si="3">SUM(E2:E9)</f>
        <v>36.699999999999996</v>
      </c>
      <c r="F12" s="92">
        <f t="shared" si="3"/>
        <v>30.028571428571432</v>
      </c>
      <c r="G12" s="92">
        <f t="shared" si="3"/>
        <v>34</v>
      </c>
      <c r="H12" s="92">
        <f t="shared" si="3"/>
        <v>34.5</v>
      </c>
      <c r="I12" s="92">
        <f t="shared" si="3"/>
        <v>31</v>
      </c>
      <c r="J12" s="92">
        <f t="shared" si="3"/>
        <v>34.06666666666667</v>
      </c>
      <c r="K12" s="92">
        <f t="shared" si="3"/>
        <v>35.9</v>
      </c>
      <c r="L12" s="92">
        <f t="shared" si="3"/>
        <v>35.566666666666663</v>
      </c>
      <c r="M12" s="92">
        <f t="shared" si="3"/>
        <v>34.5</v>
      </c>
      <c r="O12" s="40">
        <f>SUM(D12:M12)</f>
        <v>342.52857142857141</v>
      </c>
      <c r="P12" s="93">
        <f>O12/($C$1*COUNTA(B2:B9)*COUNTA(D1:U1))</f>
        <v>0.85632142857142857</v>
      </c>
      <c r="R12"/>
    </row>
    <row r="13" spans="1:18" ht="15" x14ac:dyDescent="0.25">
      <c r="B13" s="94" t="s">
        <v>133</v>
      </c>
      <c r="C13"/>
      <c r="D13" s="95">
        <f>D12/($C$1*COUNTA($B$2:$B$9))</f>
        <v>0.90666666666666662</v>
      </c>
      <c r="E13" s="95">
        <f t="shared" ref="E13:M13" si="4">E12/($C$1*COUNTA($B$2:$B$9))</f>
        <v>0.91749999999999987</v>
      </c>
      <c r="F13" s="95">
        <f t="shared" si="4"/>
        <v>0.75071428571428578</v>
      </c>
      <c r="G13" s="95">
        <f t="shared" si="4"/>
        <v>0.85</v>
      </c>
      <c r="H13" s="95">
        <f t="shared" si="4"/>
        <v>0.86250000000000004</v>
      </c>
      <c r="I13" s="95">
        <f t="shared" si="4"/>
        <v>0.77500000000000002</v>
      </c>
      <c r="J13" s="95">
        <f t="shared" si="4"/>
        <v>0.85166666666666679</v>
      </c>
      <c r="K13" s="95">
        <f t="shared" si="4"/>
        <v>0.89749999999999996</v>
      </c>
      <c r="L13" s="95">
        <f t="shared" si="4"/>
        <v>0.88916666666666655</v>
      </c>
      <c r="M13" s="95">
        <f t="shared" si="4"/>
        <v>0.86250000000000004</v>
      </c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C5" sqref="C5"/>
    </sheetView>
  </sheetViews>
  <sheetFormatPr baseColWidth="10" defaultRowHeight="15" x14ac:dyDescent="0.25"/>
  <sheetData>
    <row r="3" spans="1:2" x14ac:dyDescent="0.25">
      <c r="A3" s="152" t="s">
        <v>181</v>
      </c>
      <c r="B3" s="153"/>
    </row>
    <row r="4" spans="1:2" x14ac:dyDescent="0.25">
      <c r="A4" s="152"/>
      <c r="B4" s="153"/>
    </row>
    <row r="5" spans="1:2" x14ac:dyDescent="0.25">
      <c r="A5" s="152"/>
      <c r="B5" s="153"/>
    </row>
    <row r="6" spans="1:2" x14ac:dyDescent="0.25">
      <c r="A6" s="152" t="s">
        <v>182</v>
      </c>
      <c r="B6" s="153"/>
    </row>
    <row r="7" spans="1:2" x14ac:dyDescent="0.25">
      <c r="A7" s="152"/>
      <c r="B7" s="153"/>
    </row>
    <row r="8" spans="1:2" x14ac:dyDescent="0.25">
      <c r="A8" s="152"/>
      <c r="B8" s="153"/>
    </row>
    <row r="9" spans="1:2" x14ac:dyDescent="0.25">
      <c r="A9" s="152" t="s">
        <v>183</v>
      </c>
      <c r="B9" s="153"/>
    </row>
    <row r="10" spans="1:2" x14ac:dyDescent="0.25">
      <c r="A10" s="152"/>
      <c r="B10" s="153"/>
    </row>
    <row r="11" spans="1:2" x14ac:dyDescent="0.25">
      <c r="A11" s="152"/>
      <c r="B11" s="153"/>
    </row>
    <row r="12" spans="1:2" x14ac:dyDescent="0.25">
      <c r="A12" s="152" t="s">
        <v>187</v>
      </c>
      <c r="B12" s="153"/>
    </row>
    <row r="13" spans="1:2" x14ac:dyDescent="0.25">
      <c r="A13" s="152"/>
      <c r="B13" s="153"/>
    </row>
    <row r="14" spans="1:2" x14ac:dyDescent="0.25">
      <c r="A14" s="152"/>
      <c r="B14" s="153"/>
    </row>
    <row r="15" spans="1:2" x14ac:dyDescent="0.25">
      <c r="A15" s="152" t="s">
        <v>188</v>
      </c>
      <c r="B15" s="153"/>
    </row>
    <row r="16" spans="1:2" x14ac:dyDescent="0.25">
      <c r="A16" s="152"/>
      <c r="B16" s="153"/>
    </row>
    <row r="17" spans="1:2" x14ac:dyDescent="0.25">
      <c r="A17" s="152"/>
      <c r="B17" s="153"/>
    </row>
    <row r="18" spans="1:2" x14ac:dyDescent="0.25">
      <c r="A18" s="152" t="s">
        <v>184</v>
      </c>
      <c r="B18" s="153"/>
    </row>
    <row r="19" spans="1:2" x14ac:dyDescent="0.25">
      <c r="A19" s="152"/>
      <c r="B19" s="153"/>
    </row>
    <row r="20" spans="1:2" x14ac:dyDescent="0.25">
      <c r="A20" s="152"/>
      <c r="B20" s="153"/>
    </row>
    <row r="21" spans="1:2" x14ac:dyDescent="0.25">
      <c r="A21" s="152" t="s">
        <v>185</v>
      </c>
      <c r="B21" s="153"/>
    </row>
    <row r="22" spans="1:2" x14ac:dyDescent="0.25">
      <c r="A22" s="152"/>
      <c r="B22" s="153"/>
    </row>
    <row r="23" spans="1:2" x14ac:dyDescent="0.25">
      <c r="A23" s="152"/>
      <c r="B23" s="153"/>
    </row>
    <row r="24" spans="1:2" x14ac:dyDescent="0.25">
      <c r="A24" s="152" t="s">
        <v>186</v>
      </c>
      <c r="B24" s="153"/>
    </row>
    <row r="25" spans="1:2" x14ac:dyDescent="0.25">
      <c r="A25" s="152"/>
      <c r="B25" s="153"/>
    </row>
    <row r="26" spans="1:2" x14ac:dyDescent="0.25">
      <c r="A26" s="152"/>
      <c r="B26" s="153"/>
    </row>
  </sheetData>
  <mergeCells count="16"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  <mergeCell ref="A3:A5"/>
    <mergeCell ref="B3:B5"/>
    <mergeCell ref="A6:A8"/>
    <mergeCell ref="B6:B8"/>
    <mergeCell ref="A9:A11"/>
    <mergeCell ref="B9:B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opLeftCell="A13" workbookViewId="0">
      <selection activeCell="A34" sqref="A34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2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134</v>
      </c>
    </row>
    <row r="2" spans="1:12" ht="15.75" thickBot="1" x14ac:dyDescent="0.3">
      <c r="A2" s="5"/>
    </row>
    <row r="3" spans="1:12" ht="16.5" customHeight="1" thickTop="1" thickBot="1" x14ac:dyDescent="0.3">
      <c r="A3" s="154" t="s">
        <v>13</v>
      </c>
      <c r="B3" s="154"/>
      <c r="D3" s="159" t="s">
        <v>14</v>
      </c>
      <c r="E3" s="159"/>
      <c r="G3" s="154" t="s">
        <v>15</v>
      </c>
      <c r="H3" s="154"/>
      <c r="J3" s="154" t="s">
        <v>16</v>
      </c>
      <c r="K3" s="154"/>
      <c r="L3" s="154"/>
    </row>
    <row r="4" spans="1:12" ht="16.5" thickTop="1" thickBot="1" x14ac:dyDescent="0.3">
      <c r="A4" s="72" t="s">
        <v>50</v>
      </c>
      <c r="B4" s="73" t="s">
        <v>29</v>
      </c>
      <c r="D4" s="159"/>
      <c r="E4" s="159"/>
      <c r="G4" s="155" t="s">
        <v>85</v>
      </c>
      <c r="H4" s="156"/>
      <c r="J4" s="160" t="s">
        <v>44</v>
      </c>
      <c r="K4" s="161"/>
      <c r="L4" s="162"/>
    </row>
    <row r="5" spans="1:12" ht="15.75" thickTop="1" x14ac:dyDescent="0.25">
      <c r="A5" s="15" t="s">
        <v>65</v>
      </c>
      <c r="B5" s="16" t="s">
        <v>66</v>
      </c>
      <c r="D5" s="155" t="s">
        <v>107</v>
      </c>
      <c r="E5" s="156"/>
      <c r="G5" s="26" t="s">
        <v>80</v>
      </c>
      <c r="H5" s="27" t="s">
        <v>81</v>
      </c>
      <c r="J5" s="163" t="s">
        <v>45</v>
      </c>
      <c r="K5" s="164"/>
      <c r="L5" s="165"/>
    </row>
    <row r="6" spans="1:12" x14ac:dyDescent="0.25">
      <c r="A6" s="15" t="s">
        <v>67</v>
      </c>
      <c r="B6" s="16" t="s">
        <v>68</v>
      </c>
      <c r="D6" s="26" t="s">
        <v>108</v>
      </c>
      <c r="E6" s="27" t="s">
        <v>109</v>
      </c>
      <c r="G6" s="28" t="s">
        <v>82</v>
      </c>
      <c r="H6" s="29" t="s">
        <v>83</v>
      </c>
      <c r="K6" s="6"/>
    </row>
    <row r="7" spans="1:12" ht="15.75" thickBot="1" x14ac:dyDescent="0.3">
      <c r="A7" s="15" t="s">
        <v>69</v>
      </c>
      <c r="B7" s="16" t="s">
        <v>70</v>
      </c>
      <c r="D7" s="28" t="s">
        <v>110</v>
      </c>
      <c r="E7" s="29" t="s">
        <v>111</v>
      </c>
      <c r="G7" s="155" t="s">
        <v>84</v>
      </c>
      <c r="H7" s="156"/>
    </row>
    <row r="8" spans="1:12" ht="16.5" thickTop="1" thickBot="1" x14ac:dyDescent="0.3">
      <c r="A8" s="15" t="s">
        <v>1</v>
      </c>
      <c r="B8" s="16" t="s">
        <v>30</v>
      </c>
      <c r="D8" s="28" t="s">
        <v>135</v>
      </c>
      <c r="E8" s="29" t="s">
        <v>135</v>
      </c>
      <c r="G8" s="26" t="s">
        <v>46</v>
      </c>
      <c r="H8" s="73" t="s">
        <v>47</v>
      </c>
      <c r="J8" s="154" t="s">
        <v>17</v>
      </c>
      <c r="K8" s="154"/>
      <c r="L8" s="154"/>
    </row>
    <row r="9" spans="1:12" ht="15.75" thickTop="1" x14ac:dyDescent="0.25">
      <c r="A9" s="15" t="s">
        <v>26</v>
      </c>
      <c r="B9" s="16" t="s">
        <v>27</v>
      </c>
      <c r="D9" s="96" t="s">
        <v>136</v>
      </c>
      <c r="E9" s="97" t="s">
        <v>137</v>
      </c>
      <c r="G9" s="98" t="s">
        <v>138</v>
      </c>
      <c r="H9" s="99" t="s">
        <v>139</v>
      </c>
      <c r="J9" s="166" t="s">
        <v>28</v>
      </c>
      <c r="K9" s="167"/>
      <c r="L9" s="168"/>
    </row>
    <row r="10" spans="1:12" x14ac:dyDescent="0.25">
      <c r="A10" s="15" t="s">
        <v>2</v>
      </c>
      <c r="B10" s="16" t="s">
        <v>31</v>
      </c>
      <c r="D10" s="28" t="s">
        <v>112</v>
      </c>
      <c r="E10" s="29" t="s">
        <v>140</v>
      </c>
      <c r="G10" s="28" t="s">
        <v>74</v>
      </c>
      <c r="H10" s="29" t="s">
        <v>76</v>
      </c>
      <c r="J10" s="22" t="s">
        <v>141</v>
      </c>
      <c r="K10" s="71" t="s">
        <v>142</v>
      </c>
      <c r="L10" s="71" t="s">
        <v>143</v>
      </c>
    </row>
    <row r="11" spans="1:12" x14ac:dyDescent="0.25">
      <c r="A11" s="15" t="s">
        <v>0</v>
      </c>
      <c r="B11" s="16" t="s">
        <v>32</v>
      </c>
      <c r="D11" s="28" t="s">
        <v>113</v>
      </c>
      <c r="E11" s="29" t="s">
        <v>144</v>
      </c>
      <c r="G11" s="28" t="s">
        <v>135</v>
      </c>
      <c r="H11" s="29" t="s">
        <v>135</v>
      </c>
      <c r="J11" s="23" t="s">
        <v>26</v>
      </c>
      <c r="K11" s="24" t="s">
        <v>19</v>
      </c>
      <c r="L11" s="73" t="s">
        <v>51</v>
      </c>
    </row>
    <row r="12" spans="1:12" x14ac:dyDescent="0.25">
      <c r="A12" s="15" t="s">
        <v>3</v>
      </c>
      <c r="B12" s="16" t="s">
        <v>33</v>
      </c>
      <c r="D12" s="28" t="s">
        <v>135</v>
      </c>
      <c r="E12" s="29" t="s">
        <v>135</v>
      </c>
      <c r="G12" s="102" t="s">
        <v>75</v>
      </c>
      <c r="H12" s="103" t="s">
        <v>77</v>
      </c>
      <c r="J12" s="104"/>
      <c r="K12" s="25" t="s">
        <v>20</v>
      </c>
      <c r="L12" s="75" t="s">
        <v>51</v>
      </c>
    </row>
    <row r="13" spans="1:12" x14ac:dyDescent="0.25">
      <c r="A13" s="15" t="s">
        <v>9</v>
      </c>
      <c r="B13" s="16" t="s">
        <v>34</v>
      </c>
      <c r="D13" s="96" t="s">
        <v>145</v>
      </c>
      <c r="E13" s="97" t="s">
        <v>146</v>
      </c>
      <c r="G13" s="28" t="s">
        <v>100</v>
      </c>
      <c r="H13" s="29" t="s">
        <v>79</v>
      </c>
    </row>
    <row r="14" spans="1:12" ht="15.75" thickBot="1" x14ac:dyDescent="0.3">
      <c r="A14" s="15" t="s">
        <v>4</v>
      </c>
      <c r="B14" s="16" t="s">
        <v>35</v>
      </c>
      <c r="D14" s="65" t="s">
        <v>147</v>
      </c>
      <c r="E14" s="29" t="s">
        <v>114</v>
      </c>
      <c r="G14" s="98" t="s">
        <v>78</v>
      </c>
      <c r="H14" s="99" t="s">
        <v>101</v>
      </c>
    </row>
    <row r="15" spans="1:12" ht="16.5" thickTop="1" thickBot="1" x14ac:dyDescent="0.3">
      <c r="A15" s="15" t="s">
        <v>36</v>
      </c>
      <c r="B15" s="16" t="s">
        <v>37</v>
      </c>
      <c r="D15" s="65" t="s">
        <v>59</v>
      </c>
      <c r="E15" s="66" t="s">
        <v>115</v>
      </c>
      <c r="G15" s="28" t="s">
        <v>71</v>
      </c>
      <c r="H15" s="29" t="s">
        <v>72</v>
      </c>
      <c r="J15" s="154" t="s">
        <v>120</v>
      </c>
      <c r="K15" s="154"/>
      <c r="L15" s="154"/>
    </row>
    <row r="16" spans="1:12" ht="15.75" thickTop="1" x14ac:dyDescent="0.25">
      <c r="A16" s="15" t="s">
        <v>38</v>
      </c>
      <c r="B16" s="16" t="s">
        <v>39</v>
      </c>
      <c r="D16" s="65" t="s">
        <v>135</v>
      </c>
      <c r="E16" s="66" t="s">
        <v>135</v>
      </c>
      <c r="G16" s="28" t="s">
        <v>135</v>
      </c>
      <c r="H16" s="29" t="s">
        <v>135</v>
      </c>
      <c r="J16" s="169" t="s">
        <v>84</v>
      </c>
      <c r="K16" s="170"/>
      <c r="L16" s="171"/>
    </row>
    <row r="17" spans="1:12" x14ac:dyDescent="0.25">
      <c r="A17" s="15" t="s">
        <v>5</v>
      </c>
      <c r="B17" s="16" t="s">
        <v>40</v>
      </c>
      <c r="D17" s="96" t="s">
        <v>148</v>
      </c>
      <c r="E17" s="97" t="s">
        <v>116</v>
      </c>
      <c r="G17" s="30" t="s">
        <v>73</v>
      </c>
      <c r="H17" s="31" t="s">
        <v>102</v>
      </c>
      <c r="J17" s="100" t="s">
        <v>191</v>
      </c>
      <c r="K17" s="126" t="s">
        <v>192</v>
      </c>
      <c r="L17" s="101" t="s">
        <v>123</v>
      </c>
    </row>
    <row r="18" spans="1:12" x14ac:dyDescent="0.25">
      <c r="A18" s="15" t="s">
        <v>6</v>
      </c>
      <c r="B18" s="16" t="s">
        <v>41</v>
      </c>
      <c r="D18" s="65" t="s">
        <v>149</v>
      </c>
      <c r="E18" s="29" t="s">
        <v>150</v>
      </c>
      <c r="G18" s="105"/>
      <c r="H18" s="106"/>
      <c r="J18" s="124" t="s">
        <v>121</v>
      </c>
      <c r="K18" s="119" t="s">
        <v>122</v>
      </c>
      <c r="L18" s="70" t="s">
        <v>124</v>
      </c>
    </row>
    <row r="19" spans="1:12" x14ac:dyDescent="0.25">
      <c r="A19" s="15" t="s">
        <v>7</v>
      </c>
      <c r="B19" s="16" t="s">
        <v>42</v>
      </c>
      <c r="D19" s="65" t="s">
        <v>60</v>
      </c>
      <c r="E19" s="66" t="s">
        <v>151</v>
      </c>
      <c r="G19" s="105"/>
      <c r="H19" s="106"/>
      <c r="K19" s="120"/>
    </row>
    <row r="20" spans="1:12" ht="15.75" thickBot="1" x14ac:dyDescent="0.3">
      <c r="A20" s="74" t="s">
        <v>8</v>
      </c>
      <c r="B20" s="75" t="s">
        <v>43</v>
      </c>
      <c r="D20" s="65" t="s">
        <v>135</v>
      </c>
      <c r="E20" s="66" t="s">
        <v>135</v>
      </c>
      <c r="G20" s="105"/>
      <c r="H20" s="106"/>
    </row>
    <row r="21" spans="1:12" ht="16.5" thickTop="1" thickBot="1" x14ac:dyDescent="0.3">
      <c r="D21" s="96" t="s">
        <v>152</v>
      </c>
      <c r="E21" s="97" t="s">
        <v>153</v>
      </c>
      <c r="G21" s="105"/>
      <c r="H21" s="106"/>
      <c r="J21" s="154" t="s">
        <v>125</v>
      </c>
      <c r="K21" s="154"/>
      <c r="L21" s="154"/>
    </row>
    <row r="22" spans="1:12" ht="16.5" thickTop="1" thickBot="1" x14ac:dyDescent="0.3">
      <c r="D22" s="65" t="s">
        <v>154</v>
      </c>
      <c r="E22" s="29" t="s">
        <v>155</v>
      </c>
      <c r="G22" s="105"/>
      <c r="H22" s="106"/>
      <c r="J22" s="169" t="s">
        <v>85</v>
      </c>
      <c r="K22" s="170"/>
      <c r="L22" s="171"/>
    </row>
    <row r="23" spans="1:12" ht="16.5" thickTop="1" thickBot="1" x14ac:dyDescent="0.3">
      <c r="A23" s="154" t="s">
        <v>48</v>
      </c>
      <c r="B23" s="154"/>
      <c r="D23" s="65" t="s">
        <v>61</v>
      </c>
      <c r="E23" s="29" t="s">
        <v>156</v>
      </c>
      <c r="G23" s="4"/>
      <c r="H23" s="4"/>
      <c r="J23" s="122" t="s">
        <v>123</v>
      </c>
      <c r="K23" s="121" t="s">
        <v>190</v>
      </c>
      <c r="L23" s="123" t="s">
        <v>189</v>
      </c>
    </row>
    <row r="24" spans="1:12" ht="15.75" thickTop="1" x14ac:dyDescent="0.25">
      <c r="A24" s="158" t="s">
        <v>84</v>
      </c>
      <c r="B24" s="158"/>
      <c r="D24" s="65" t="s">
        <v>135</v>
      </c>
      <c r="E24" s="66" t="s">
        <v>135</v>
      </c>
      <c r="G24" s="4"/>
      <c r="H24" s="4"/>
      <c r="J24" s="69" t="s">
        <v>49</v>
      </c>
      <c r="K24" s="125" t="s">
        <v>126</v>
      </c>
      <c r="L24" s="70" t="s">
        <v>127</v>
      </c>
    </row>
    <row r="25" spans="1:12" x14ac:dyDescent="0.25">
      <c r="A25" s="107" t="s">
        <v>157</v>
      </c>
      <c r="B25" s="108" t="s">
        <v>49</v>
      </c>
      <c r="D25" s="96" t="s">
        <v>158</v>
      </c>
      <c r="E25" s="97" t="s">
        <v>159</v>
      </c>
    </row>
    <row r="26" spans="1:12" x14ac:dyDescent="0.25">
      <c r="A26" s="15" t="s">
        <v>160</v>
      </c>
      <c r="B26" s="16" t="s">
        <v>50</v>
      </c>
      <c r="D26" s="28" t="s">
        <v>161</v>
      </c>
      <c r="E26" s="29" t="s">
        <v>162</v>
      </c>
    </row>
    <row r="27" spans="1:12" x14ac:dyDescent="0.25">
      <c r="A27" s="15" t="s">
        <v>163</v>
      </c>
      <c r="B27" s="16" t="s">
        <v>36</v>
      </c>
      <c r="D27" s="65" t="s">
        <v>164</v>
      </c>
      <c r="E27" s="66" t="s">
        <v>165</v>
      </c>
    </row>
    <row r="28" spans="1:12" x14ac:dyDescent="0.25">
      <c r="A28" s="109" t="s">
        <v>166</v>
      </c>
      <c r="B28" s="110" t="s">
        <v>167</v>
      </c>
      <c r="D28" s="65" t="s">
        <v>168</v>
      </c>
      <c r="E28" s="66" t="s">
        <v>169</v>
      </c>
    </row>
    <row r="29" spans="1:12" x14ac:dyDescent="0.25">
      <c r="A29" s="157" t="s">
        <v>85</v>
      </c>
      <c r="B29" s="157"/>
      <c r="D29" s="67" t="s">
        <v>170</v>
      </c>
      <c r="E29" s="68" t="s">
        <v>171</v>
      </c>
    </row>
    <row r="30" spans="1:12" x14ac:dyDescent="0.25">
      <c r="A30" s="113" t="s">
        <v>157</v>
      </c>
      <c r="B30" s="114" t="s">
        <v>49</v>
      </c>
      <c r="D30" s="155" t="s">
        <v>85</v>
      </c>
      <c r="E30" s="156"/>
    </row>
    <row r="31" spans="1:12" x14ac:dyDescent="0.25">
      <c r="A31" s="115" t="s">
        <v>179</v>
      </c>
      <c r="B31" s="116" t="s">
        <v>118</v>
      </c>
      <c r="D31" s="111" t="s">
        <v>172</v>
      </c>
      <c r="E31" s="112" t="s">
        <v>173</v>
      </c>
    </row>
    <row r="32" spans="1:12" x14ac:dyDescent="0.25">
      <c r="A32" s="115" t="s">
        <v>180</v>
      </c>
      <c r="B32" s="116" t="s">
        <v>119</v>
      </c>
      <c r="D32" s="65" t="s">
        <v>174</v>
      </c>
      <c r="E32" s="66" t="s">
        <v>175</v>
      </c>
    </row>
    <row r="33" spans="1:5" x14ac:dyDescent="0.25">
      <c r="A33" s="117" t="s">
        <v>166</v>
      </c>
      <c r="B33" s="118" t="s">
        <v>178</v>
      </c>
      <c r="D33" s="65" t="s">
        <v>176</v>
      </c>
      <c r="E33" s="66" t="s">
        <v>177</v>
      </c>
    </row>
    <row r="34" spans="1:5" x14ac:dyDescent="0.25">
      <c r="D34" s="155" t="s">
        <v>84</v>
      </c>
      <c r="E34" s="156"/>
    </row>
    <row r="35" spans="1:5" x14ac:dyDescent="0.25">
      <c r="D35" s="26" t="s">
        <v>99</v>
      </c>
      <c r="E35" s="27" t="s">
        <v>58</v>
      </c>
    </row>
    <row r="36" spans="1:5" x14ac:dyDescent="0.25">
      <c r="D36" s="28" t="s">
        <v>57</v>
      </c>
      <c r="E36" s="29" t="s">
        <v>62</v>
      </c>
    </row>
    <row r="37" spans="1:5" x14ac:dyDescent="0.25">
      <c r="D37" s="28" t="s">
        <v>135</v>
      </c>
      <c r="E37" s="29" t="s">
        <v>135</v>
      </c>
    </row>
    <row r="38" spans="1:5" x14ac:dyDescent="0.25">
      <c r="D38" s="30" t="s">
        <v>61</v>
      </c>
      <c r="E38" s="31" t="s">
        <v>63</v>
      </c>
    </row>
  </sheetData>
  <mergeCells count="20">
    <mergeCell ref="J8:L8"/>
    <mergeCell ref="J9:L9"/>
    <mergeCell ref="D30:E30"/>
    <mergeCell ref="D34:E34"/>
    <mergeCell ref="J15:L15"/>
    <mergeCell ref="J16:L16"/>
    <mergeCell ref="J21:L21"/>
    <mergeCell ref="J22:L22"/>
    <mergeCell ref="A29:B29"/>
    <mergeCell ref="A23:B23"/>
    <mergeCell ref="A24:B24"/>
    <mergeCell ref="A3:B3"/>
    <mergeCell ref="D3:E4"/>
    <mergeCell ref="G3:H3"/>
    <mergeCell ref="G4:H4"/>
    <mergeCell ref="D5:E5"/>
    <mergeCell ref="G7:H7"/>
    <mergeCell ref="J3:L3"/>
    <mergeCell ref="J4:L4"/>
    <mergeCell ref="J5:L5"/>
  </mergeCells>
  <pageMargins left="0.25" right="0.25" top="0.75" bottom="0.75" header="0.3" footer="0.3"/>
  <pageSetup paperSize="5" scale="57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15</vt:i4>
      </vt:variant>
    </vt:vector>
  </HeadingPairs>
  <TitlesOfParts>
    <vt:vector size="22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C_IndicNegatif</vt:lpstr>
      <vt:lpstr>C_ObjectifAn</vt:lpstr>
      <vt:lpstr>C_QuotaMinCum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2014-09-20T17:55:44Z</cp:lastPrinted>
  <dcterms:created xsi:type="dcterms:W3CDTF">2014-02-09T18:23:19Z</dcterms:created>
  <dcterms:modified xsi:type="dcterms:W3CDTF">2014-10-19T19:12:13Z</dcterms:modified>
</cp:coreProperties>
</file>