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emf" ContentType="image/x-emf"/>
  <Override PartName="/xl/pivotTables/pivotTable1.xml" ContentType="application/vnd.openxmlformats-officedocument.spreadsheetml.pivotTable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ml.chartshapes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Default Extension="wdp" ContentType="image/vnd.ms-photo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pivotCache/pivotCacheRecords1.xml" ContentType="application/vnd.openxmlformats-officedocument.spreadsheetml.pivotCacheRecord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0" yWindow="0" windowWidth="19200" windowHeight="11790"/>
  </bookViews>
  <sheets>
    <sheet name="TDB" sheetId="6" r:id="rId1"/>
    <sheet name="Synthese" sheetId="4" r:id="rId2"/>
    <sheet name="Objectifs" sheetId="8" r:id="rId3"/>
    <sheet name="Donnees" sheetId="5" r:id="rId4"/>
    <sheet name="Satisfactions" sheetId="11" r:id="rId5"/>
    <sheet name="Images" sheetId="13" r:id="rId6"/>
    <sheet name="Paramètres" sheetId="7" r:id="rId7"/>
  </sheets>
  <definedNames>
    <definedName name="C_ChoixEmploye">INDIRECT(TDB!$A$3)</definedName>
    <definedName name="C_CibleSatisfaction">TDB!$I$15</definedName>
    <definedName name="C_IndicNegatif">Objectifs!$H$2</definedName>
    <definedName name="C_ObjectifAn">Objectifs!$B$2</definedName>
    <definedName name="C_QuotaMinCum">Objectifs!$F$2</definedName>
    <definedName name="Christine">Synthese!$G$7:$I$7</definedName>
    <definedName name="D_Ventes">Donnees!$A:$C</definedName>
    <definedName name="France">Synthese!$G$8:$I$8</definedName>
    <definedName name="Gaétan">Synthese!$G$9:$I$9</definedName>
    <definedName name="Ginette">Synthese!$G$10:$I$10</definedName>
    <definedName name="Jean">Synthese!$G$11:$I$11</definedName>
    <definedName name="Julie">Synthese!$G$12:$I$12</definedName>
    <definedName name="L_Mois">OFFSET(Synthese!$G$6,,,,COUNTA(Synthese!$G$6:$AD$6))</definedName>
    <definedName name="L_NbEmploye">OFFSET(Synthese!$B$1,,,Synthese!$B$1)</definedName>
    <definedName name="L_Vendeurs">Synthese!$F$7:$F$16</definedName>
    <definedName name="Marie">Synthese!$G$13:$I$13</definedName>
    <definedName name="Michel">Synthese!$G$14:$I$14</definedName>
    <definedName name="Philipe">Synthese!$G$15:$I$15</definedName>
    <definedName name="William">Synthese!$G$16:$I$16</definedName>
  </definedNames>
  <calcPr calcId="125725"/>
  <pivotCaches>
    <pivotCache cacheId="0" r:id="rId8"/>
  </pivotCaches>
</workbook>
</file>

<file path=xl/calcChain.xml><?xml version="1.0" encoding="utf-8"?>
<calcChain xmlns="http://schemas.openxmlformats.org/spreadsheetml/2006/main">
  <c r="B1" i="4"/>
  <c r="B2" s="1"/>
  <c r="B3" s="1"/>
  <c r="B4" s="1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D6" i="8" l="1"/>
  <c r="D5"/>
  <c r="M12" i="11"/>
  <c r="M13" s="1"/>
  <c r="L12"/>
  <c r="L13" s="1"/>
  <c r="K12"/>
  <c r="K13" s="1"/>
  <c r="J12"/>
  <c r="J13" s="1"/>
  <c r="I12"/>
  <c r="I13" s="1"/>
  <c r="H12"/>
  <c r="H13" s="1"/>
  <c r="G12"/>
  <c r="G13" s="1"/>
  <c r="F12"/>
  <c r="F13" s="1"/>
  <c r="E12"/>
  <c r="E13" s="1"/>
  <c r="D12"/>
  <c r="D13" s="1"/>
  <c r="O11"/>
  <c r="P11" s="1"/>
  <c r="M11"/>
  <c r="L11"/>
  <c r="K11"/>
  <c r="J11"/>
  <c r="I11"/>
  <c r="H11"/>
  <c r="G11"/>
  <c r="F11"/>
  <c r="E11"/>
  <c r="D11"/>
  <c r="O9"/>
  <c r="P9" s="1"/>
  <c r="O8"/>
  <c r="P8" s="1"/>
  <c r="O7"/>
  <c r="P7" s="1"/>
  <c r="O6"/>
  <c r="P6" s="1"/>
  <c r="O5"/>
  <c r="P5" s="1"/>
  <c r="O4"/>
  <c r="P4" s="1"/>
  <c r="O3"/>
  <c r="P3" s="1"/>
  <c r="O2"/>
  <c r="P2" s="1"/>
  <c r="O12" l="1"/>
  <c r="P12" s="1"/>
  <c r="E14"/>
  <c r="F14"/>
  <c r="G14"/>
  <c r="H14"/>
  <c r="I14"/>
  <c r="J14"/>
  <c r="K14"/>
  <c r="L14"/>
  <c r="M14"/>
  <c r="D14"/>
  <c r="D7" i="8" l="1"/>
  <c r="D2" l="1"/>
  <c r="F2" l="1"/>
  <c r="G3" i="6" s="1"/>
  <c r="E5"/>
  <c r="E6"/>
  <c r="E7"/>
  <c r="E8"/>
  <c r="E9"/>
  <c r="E10"/>
  <c r="E11"/>
  <c r="E12"/>
  <c r="E13"/>
  <c r="E4"/>
  <c r="F6"/>
  <c r="F12"/>
  <c r="F4"/>
  <c r="F9"/>
  <c r="F8"/>
  <c r="F10"/>
  <c r="F11"/>
  <c r="F5"/>
  <c r="F7"/>
  <c r="F13"/>
  <c r="G13" l="1"/>
  <c r="G11"/>
  <c r="G9"/>
  <c r="G7"/>
  <c r="G5"/>
  <c r="G4"/>
  <c r="G12"/>
  <c r="G10"/>
  <c r="G8"/>
  <c r="G6"/>
</calcChain>
</file>

<file path=xl/comments1.xml><?xml version="1.0" encoding="utf-8"?>
<comments xmlns="http://schemas.openxmlformats.org/spreadsheetml/2006/main">
  <authors>
    <author>Etudiant</author>
  </authors>
  <commentList>
    <comment ref="K33" authorId="0">
      <text>
        <r>
          <rPr>
            <b/>
            <sz val="9"/>
            <color indexed="81"/>
            <rFont val="Tahoma"/>
            <family val="2"/>
          </rPr>
          <t>Version Excel 2007</t>
        </r>
      </text>
    </comment>
  </commentList>
</comments>
</file>

<file path=xl/sharedStrings.xml><?xml version="1.0" encoding="utf-8"?>
<sst xmlns="http://schemas.openxmlformats.org/spreadsheetml/2006/main" count="362" uniqueCount="246">
  <si>
    <t>Gaétan</t>
  </si>
  <si>
    <t>Christine</t>
  </si>
  <si>
    <t>France</t>
  </si>
  <si>
    <t>Ginette</t>
  </si>
  <si>
    <t>Julie</t>
  </si>
  <si>
    <t>Marie</t>
  </si>
  <si>
    <t>Michel</t>
  </si>
  <si>
    <t>Philipe</t>
  </si>
  <si>
    <t>William</t>
  </si>
  <si>
    <t>Jean</t>
  </si>
  <si>
    <t>Prénom</t>
  </si>
  <si>
    <t>Vente</t>
  </si>
  <si>
    <r>
      <rPr>
        <sz val="11"/>
        <color indexed="17"/>
        <rFont val="Wingdings"/>
        <charset val="2"/>
      </rPr>
      <t xml:space="preserve">ò </t>
    </r>
    <r>
      <rPr>
        <sz val="11"/>
        <color indexed="17"/>
        <rFont val="Calibri"/>
        <family val="2"/>
      </rPr>
      <t xml:space="preserve">Sélection employé  </t>
    </r>
    <r>
      <rPr>
        <sz val="11"/>
        <color indexed="17"/>
        <rFont val="Wingdings"/>
        <charset val="2"/>
      </rPr>
      <t>ò</t>
    </r>
  </si>
  <si>
    <t>Liste des noms</t>
  </si>
  <si>
    <t>Liste des adresses et leur formules respectives PRÉPARÉES D'AVANCE</t>
  </si>
  <si>
    <t>Liste des adresses et leur formules respectives</t>
  </si>
  <si>
    <t>Syntaxe de fonctions</t>
  </si>
  <si>
    <t>Tableau Croisé Dynamique</t>
  </si>
  <si>
    <t>Date</t>
  </si>
  <si>
    <t>Prénoms</t>
  </si>
  <si>
    <t>Mois</t>
  </si>
  <si>
    <t>Somme de Vente</t>
  </si>
  <si>
    <t>janv</t>
  </si>
  <si>
    <t>févr</t>
  </si>
  <si>
    <t>mars</t>
  </si>
  <si>
    <t>Indicateur négatif:</t>
  </si>
  <si>
    <t>D_Ventes</t>
  </si>
  <si>
    <t>=Donnees!$A:$C</t>
  </si>
  <si>
    <t>Feuille : Synthese</t>
  </si>
  <si>
    <t>=INDIRECT(TDB!$A$3)</t>
  </si>
  <si>
    <t>=Synthese!$C$7:$E$7</t>
  </si>
  <si>
    <t>=Synthese!$C$8:$E$8</t>
  </si>
  <si>
    <t>=Synthese!$C$9:$E$9</t>
  </si>
  <si>
    <t>=Synthese!$C$10:$E$10</t>
  </si>
  <si>
    <t>=Synthese!$C$11:$E$11</t>
  </si>
  <si>
    <t>=Synthese!$C$12:$E$12</t>
  </si>
  <si>
    <t>L_Mois</t>
  </si>
  <si>
    <t>=DECALER(Synthese!$C$6;;;;NBVAL(Synthese!$C$6:$Z$6))</t>
  </si>
  <si>
    <t>L_Vendeurs</t>
  </si>
  <si>
    <t>=Synthese!$B$7:$B$16</t>
  </si>
  <si>
    <t>=Synthese!$C$13:$E$13</t>
  </si>
  <si>
    <t>=Synthese!$C$14:$E$14</t>
  </si>
  <si>
    <t>=Synthese!$C$15:$E$15</t>
  </si>
  <si>
    <t>=Synthese!$C$16:$E$16</t>
  </si>
  <si>
    <t>DECALER(réf, lignes, colonnes, [hauteur], [largeur])</t>
  </si>
  <si>
    <t>INDIRECT(réf_texte, [a1])</t>
  </si>
  <si>
    <t>A3</t>
  </si>
  <si>
    <t>Liste déroulante avec L_Vendeurs</t>
  </si>
  <si>
    <t>Série de données avec Graphique</t>
  </si>
  <si>
    <t>Graphique 1</t>
  </si>
  <si>
    <t>C_ChoixEmploye</t>
  </si>
  <si>
    <t>Vide en moins</t>
  </si>
  <si>
    <t>Objectifs</t>
  </si>
  <si>
    <t>Annuel :</t>
  </si>
  <si>
    <t>Mensuel :</t>
  </si>
  <si>
    <t>Cumulatif des mois:</t>
  </si>
  <si>
    <t>Total</t>
  </si>
  <si>
    <t>E5</t>
  </si>
  <si>
    <t>=Synthese!B7</t>
  </si>
  <si>
    <t>E11</t>
  </si>
  <si>
    <t>E12</t>
  </si>
  <si>
    <t>E13</t>
  </si>
  <si>
    <t>=Synthese!B8</t>
  </si>
  <si>
    <t>=Synthese!B16</t>
  </si>
  <si>
    <t>Sous le Quota Min. Cum.</t>
  </si>
  <si>
    <t>C_IndicNegatif</t>
  </si>
  <si>
    <t>=Objectifs!$H$2</t>
  </si>
  <si>
    <t>C_ObjectifAn</t>
  </si>
  <si>
    <t>=Objectifs!$B$2</t>
  </si>
  <si>
    <t>C_QuotaMinCum</t>
  </si>
  <si>
    <t>=Objectifs!$F$2</t>
  </si>
  <si>
    <t>G5</t>
  </si>
  <si>
    <t xml:space="preserve">=SI(C_QuotaMinCum&gt;F5;REPT("n";(C_QuotaMinCum-F5)/C_IndicNegatif);"") </t>
  </si>
  <si>
    <t>G13</t>
  </si>
  <si>
    <t>F5</t>
  </si>
  <si>
    <t>F13</t>
  </si>
  <si>
    <t>=SOMME(INDIRECT(E5))</t>
  </si>
  <si>
    <t>=SOMME(INDIRECT(E13))</t>
  </si>
  <si>
    <t>G4</t>
  </si>
  <si>
    <t xml:space="preserve">=C_QuotaMinCum </t>
  </si>
  <si>
    <t>D2</t>
  </si>
  <si>
    <t xml:space="preserve">=C_ObjectifAn/12 </t>
  </si>
  <si>
    <t>F2</t>
  </si>
  <si>
    <t xml:space="preserve">=NBVAL(L_Mois)*D2 </t>
  </si>
  <si>
    <t>Feuille : TDB</t>
  </si>
  <si>
    <t>Feuille : Objectifs</t>
  </si>
  <si>
    <t>A</t>
  </si>
  <si>
    <t>Accueil à la clientèle</t>
  </si>
  <si>
    <t>B</t>
  </si>
  <si>
    <t>Est à l'écoute du client</t>
  </si>
  <si>
    <t>C</t>
  </si>
  <si>
    <t>Répond adéquatement aux demandes du client</t>
  </si>
  <si>
    <t>D</t>
  </si>
  <si>
    <t>Offre des promotions</t>
  </si>
  <si>
    <t>E</t>
  </si>
  <si>
    <t>Clarté des garanties</t>
  </si>
  <si>
    <t>Souriant</t>
  </si>
  <si>
    <t>Moyenne</t>
  </si>
  <si>
    <t>E4</t>
  </si>
  <si>
    <t>G3</t>
  </si>
  <si>
    <t xml:space="preserve">=SI(C_QuotaMinCum&gt;F5;REPT("n";(C_QuotaMinCum-F4)/C_IndicNegatif);"") </t>
  </si>
  <si>
    <t xml:space="preserve">=SI(C_QuotaMinCum&gt;F13;REPT("n";(C_QuotaMinCum-F13)/C_IndicNegatif);"") </t>
  </si>
  <si>
    <t>Valeur invisible pour le tachymètre</t>
  </si>
  <si>
    <t>Différence de 100%</t>
  </si>
  <si>
    <t>Moyenne total Vendeurs sur 100%</t>
  </si>
  <si>
    <t>Moyenne total Vendeurs</t>
  </si>
  <si>
    <t>Feuille : Satisfactions</t>
  </si>
  <si>
    <t>O2</t>
  </si>
  <si>
    <t>=MOYENNE(D2:N2)</t>
  </si>
  <si>
    <t>O3</t>
  </si>
  <si>
    <t>=MOYENNE(D3:N3)</t>
  </si>
  <si>
    <t>P2</t>
  </si>
  <si>
    <t>P3</t>
  </si>
  <si>
    <t>Moyenne de 
Satisfaction de la clientèle
tous les vendeurs</t>
  </si>
  <si>
    <t>=Objectifs!$D$6:$D$8</t>
  </si>
  <si>
    <t>Aucune</t>
  </si>
  <si>
    <t>Image liée</t>
  </si>
  <si>
    <t>Image 1</t>
  </si>
  <si>
    <t>=Objectifs!$J$5:$M$13</t>
  </si>
  <si>
    <t>Situé sur :</t>
  </si>
  <si>
    <t>J5 à M13</t>
  </si>
  <si>
    <t>Forme liée</t>
  </si>
  <si>
    <t>Étoile à 7 branches 1</t>
  </si>
  <si>
    <t>=Objectifs!$D$6</t>
  </si>
  <si>
    <t>Cible :</t>
  </si>
  <si>
    <t>C_CibleSatisfaction</t>
  </si>
  <si>
    <t>=TDB!$I$15</t>
  </si>
  <si>
    <t>=Satisfactions!$D$1:$M$1</t>
  </si>
  <si>
    <t>J5</t>
  </si>
  <si>
    <t>A4</t>
  </si>
  <si>
    <t>Image 2</t>
  </si>
  <si>
    <t>I15</t>
  </si>
  <si>
    <t>D11</t>
  </si>
  <si>
    <t>M11</t>
  </si>
  <si>
    <t>D12</t>
  </si>
  <si>
    <t>M12</t>
  </si>
  <si>
    <t>=C_CibleSatisfaction</t>
  </si>
  <si>
    <t>F</t>
  </si>
  <si>
    <t>Moyenne de taux SATISFACTION par EMPLOYÉ</t>
  </si>
  <si>
    <t>Compilation des données de satisfaction pour chaque vendeur. Elle a été fait fin février par les R.H. et directeurs de l'entreprise. 
Évaluation sur une échelle de 1 à 5</t>
  </si>
  <si>
    <t>Démontre de la patience</t>
  </si>
  <si>
    <t>G</t>
  </si>
  <si>
    <t>H</t>
  </si>
  <si>
    <t>Sens du travail d'équipe</t>
  </si>
  <si>
    <t>En pourcentage</t>
  </si>
  <si>
    <t>Relié à TDB</t>
  </si>
  <si>
    <t>Accueil</t>
  </si>
  <si>
    <t>Écoute</t>
  </si>
  <si>
    <t>Réponses</t>
  </si>
  <si>
    <t>Promotions</t>
  </si>
  <si>
    <t>Garantie</t>
  </si>
  <si>
    <t>Équipe</t>
  </si>
  <si>
    <t>Patience</t>
  </si>
  <si>
    <t>Sourire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</si>
  <si>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classeur. Lorsque il y a ces points «…» entre deux formules ou fonctions, c'est qu'ils sont similaires et respectifs aux cellules</t>
    </r>
  </si>
  <si>
    <t>…</t>
  </si>
  <si>
    <t>O9</t>
  </si>
  <si>
    <t>=MOYENNE(D9:N9)</t>
  </si>
  <si>
    <t>F4</t>
  </si>
  <si>
    <t>=SOMME(INDIRECT(E4))</t>
  </si>
  <si>
    <t>=O2/$C$1</t>
  </si>
  <si>
    <t xml:space="preserve">Source  : </t>
  </si>
  <si>
    <t>Champ :</t>
  </si>
  <si>
    <t>Filtre :</t>
  </si>
  <si>
    <t>=O3/$C$1</t>
  </si>
  <si>
    <t>P9</t>
  </si>
  <si>
    <t>=O9/$C$1</t>
  </si>
  <si>
    <t>Nom image :</t>
  </si>
  <si>
    <t>Reliée à :</t>
  </si>
  <si>
    <t>D13</t>
  </si>
  <si>
    <t>=D12/($C$1*NBVAL($B$2:$B$9))</t>
  </si>
  <si>
    <t>=E12/($C$1*NBVAL($B$2:$B$9))</t>
  </si>
  <si>
    <t>Type de forme :</t>
  </si>
  <si>
    <t>Reliée à la cellule :</t>
  </si>
  <si>
    <t>Nom du graphique :</t>
  </si>
  <si>
    <t>M13</t>
  </si>
  <si>
    <t>=M12/($C$1*NBVAL($B$2:$B$9))</t>
  </si>
  <si>
    <t>Séries :</t>
  </si>
  <si>
    <t>O11</t>
  </si>
  <si>
    <t>=MOYENNE(D2:M9)</t>
  </si>
  <si>
    <t>Étiquettes :</t>
  </si>
  <si>
    <t>O12</t>
  </si>
  <si>
    <t>=SOMME(D12:M12)</t>
  </si>
  <si>
    <t>Situé à :</t>
  </si>
  <si>
    <t>P11</t>
  </si>
  <si>
    <t>=O11/$C$1</t>
  </si>
  <si>
    <t>P12</t>
  </si>
  <si>
    <t>=O12/($C$1*NBVAL(B2:B9)*NBVAL(D1:U1))</t>
  </si>
  <si>
    <t>Séries:</t>
  </si>
  <si>
    <t>D5</t>
  </si>
  <si>
    <t>=Satisfactions!O11</t>
  </si>
  <si>
    <t>Étiquettes:</t>
  </si>
  <si>
    <t>D6</t>
  </si>
  <si>
    <t>=Satisfactions!P12</t>
  </si>
  <si>
    <t>D7</t>
  </si>
  <si>
    <t>=1-D6</t>
  </si>
  <si>
    <t>Série1 :</t>
  </si>
  <si>
    <t>Série2 :</t>
  </si>
  <si>
    <t>Valeur en % (80%)</t>
  </si>
  <si>
    <t>=Satisfactions!$D$13:$M$13</t>
  </si>
  <si>
    <t>=Satisfactions!$D$14:$M$14</t>
  </si>
  <si>
    <t>C17</t>
  </si>
  <si>
    <t>=Satisfactions!$C$17:$L$29</t>
  </si>
  <si>
    <t>E17 à M27</t>
  </si>
  <si>
    <t>=MOYENNE(D2:D9)</t>
  </si>
  <si>
    <t>=MOYENNE(E2:E9)</t>
  </si>
  <si>
    <t>=MOYENNE(M2:M9)</t>
  </si>
  <si>
    <t>=SOMME(D2:D9)</t>
  </si>
  <si>
    <t>=SOMME(E2:E9)</t>
  </si>
  <si>
    <t>=SOMME(M2:M9)</t>
  </si>
  <si>
    <t>Nombre d'employés:</t>
  </si>
  <si>
    <t>Liste par position:</t>
  </si>
  <si>
    <t>Top Position</t>
  </si>
  <si>
    <t>B1</t>
  </si>
  <si>
    <t>=NBVAL(L_Vendeurs)</t>
  </si>
  <si>
    <t>=SI(OU(B1=0;B1="");"";B1-1)</t>
  </si>
  <si>
    <t>=SI(OU(B2=0;B2="");"";B2-1)</t>
  </si>
  <si>
    <t>B2</t>
  </si>
  <si>
    <t>B3</t>
  </si>
  <si>
    <t>B30</t>
  </si>
  <si>
    <t>=SI(OU(B29=0;B29="");"";B29-1)</t>
  </si>
  <si>
    <t>L_NbEmploye</t>
  </si>
  <si>
    <t>=DECALER(Synthese!$B$1;;;Synthese!$B$1)</t>
  </si>
  <si>
    <t>E3</t>
  </si>
  <si>
    <t>Liste déroulante avec L_NbEmploye</t>
  </si>
  <si>
    <t>MFC</t>
  </si>
  <si>
    <t>=GRANDE.VALEUR($F$4:$F$13;$E$3)</t>
  </si>
  <si>
    <t>Formule</t>
  </si>
  <si>
    <t>Nombre</t>
  </si>
  <si>
    <t>S'applique à :</t>
  </si>
  <si>
    <t>Type règle :</t>
  </si>
  <si>
    <t>Style MF</t>
  </si>
  <si>
    <t>Style d'icône</t>
  </si>
  <si>
    <t>Valeur / Type /Op</t>
  </si>
  <si>
    <t>F4:F13</t>
  </si>
  <si>
    <t>Mise en forme de toutes cellules d'après leurs valeurs</t>
  </si>
  <si>
    <t>Jeux d'icônes</t>
  </si>
  <si>
    <t>&gt;=</t>
  </si>
  <si>
    <t>3 Drapeaux</t>
  </si>
  <si>
    <t>Utiliser une formule pour déterminer pour quelles cellules le format sera appliqué</t>
  </si>
  <si>
    <t>Formules :</t>
  </si>
  <si>
    <t>=F4&lt;GRANDE.VALEUR($F$4:$F$13;$E$3)</t>
  </si>
  <si>
    <t>Interrompre si vrai</t>
  </si>
  <si>
    <t>Activé</t>
  </si>
  <si>
    <t>Format</t>
  </si>
  <si>
    <t>Aucun</t>
  </si>
</sst>
</file>

<file path=xl/styles.xml><?xml version="1.0" encoding="utf-8"?>
<styleSheet xmlns="http://schemas.openxmlformats.org/spreadsheetml/2006/main">
  <numFmts count="6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#,##0\ &quot;$&quot;"/>
    <numFmt numFmtId="165" formatCode="mmmm"/>
    <numFmt numFmtId="166" formatCode="_ * #,##0_)\ &quot;$&quot;_ ;_ * \(#,##0\)\ &quot;$&quot;_ ;_ * &quot;-&quot;??_)\ &quot;$&quot;_ ;_ @_ "/>
    <numFmt numFmtId="167" formatCode="0.0"/>
  </numFmts>
  <fonts count="30"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sz val="10"/>
      <name val="Arial"/>
      <family val="2"/>
    </font>
    <font>
      <sz val="16"/>
      <name val="Algerian"/>
      <family val="5"/>
    </font>
    <font>
      <sz val="11"/>
      <color indexed="17"/>
      <name val="Wingdings"/>
      <charset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i/>
      <sz val="10"/>
      <color theme="1"/>
      <name val="Arial Narrow"/>
      <family val="2"/>
    </font>
    <font>
      <b/>
      <sz val="14"/>
      <color rgb="FF3F3F76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9"/>
      <color rgb="FFFF0000"/>
      <name val="Wingdings"/>
      <charset val="2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17"/>
      <name val="Algerian"/>
      <family val="5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92D050"/>
      </bottom>
      <diagonal/>
    </border>
    <border>
      <left/>
      <right/>
      <top style="thin">
        <color rgb="FFB2B2B2"/>
      </top>
      <bottom style="thin">
        <color rgb="FF92D050"/>
      </bottom>
      <diagonal/>
    </border>
    <border>
      <left/>
      <right style="thin">
        <color rgb="FFB2B2B2"/>
      </right>
      <top style="thin">
        <color rgb="FFB2B2B2"/>
      </top>
      <bottom style="thin">
        <color rgb="FF92D050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  <border>
      <left style="thin">
        <color indexed="64"/>
      </left>
      <right/>
      <top style="dashDot">
        <color indexed="64"/>
      </top>
      <bottom/>
      <diagonal/>
    </border>
    <border>
      <left/>
      <right style="thin">
        <color indexed="64"/>
      </right>
      <top style="dashDot">
        <color indexed="64"/>
      </top>
      <bottom/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Dot">
        <color indexed="64"/>
      </top>
      <bottom style="thin">
        <color indexed="64"/>
      </bottom>
      <diagonal/>
    </border>
    <border>
      <left/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dashDot">
        <color indexed="64"/>
      </bottom>
      <diagonal/>
    </border>
  </borders>
  <cellStyleXfs count="9">
    <xf numFmtId="0" fontId="0" fillId="0" borderId="0"/>
    <xf numFmtId="42" fontId="2" fillId="0" borderId="0" applyFont="0" applyFill="0" applyBorder="0" applyAlignment="0" applyProtection="0"/>
    <xf numFmtId="0" fontId="2" fillId="0" borderId="0"/>
    <xf numFmtId="0" fontId="6" fillId="2" borderId="0" applyNumberFormat="0" applyBorder="0" applyAlignment="0" applyProtection="0"/>
    <xf numFmtId="0" fontId="8" fillId="3" borderId="6" applyNumberFormat="0" applyAlignment="0" applyProtection="0"/>
    <xf numFmtId="0" fontId="13" fillId="4" borderId="12" applyNumberFormat="0" applyAlignment="0" applyProtection="0"/>
    <xf numFmtId="44" fontId="5" fillId="0" borderId="0" applyFont="0" applyFill="0" applyBorder="0" applyAlignment="0" applyProtection="0"/>
    <xf numFmtId="0" fontId="19" fillId="5" borderId="0" applyNumberFormat="0" applyBorder="0" applyAlignment="0" applyProtection="0"/>
    <xf numFmtId="9" fontId="5" fillId="0" borderId="0" applyFont="0" applyFill="0" applyBorder="0" applyAlignment="0" applyProtection="0"/>
  </cellStyleXfs>
  <cellXfs count="220">
    <xf numFmtId="0" fontId="0" fillId="0" borderId="0" xfId="0"/>
    <xf numFmtId="0" fontId="9" fillId="0" borderId="0" xfId="2" applyFont="1" applyBorder="1"/>
    <xf numFmtId="0" fontId="2" fillId="0" borderId="0" xfId="2" applyBorder="1"/>
    <xf numFmtId="0" fontId="7" fillId="0" borderId="0" xfId="0" applyFont="1" applyBorder="1" applyAlignment="1">
      <alignment horizontal="center"/>
    </xf>
    <xf numFmtId="0" fontId="0" fillId="0" borderId="0" xfId="0" applyBorder="1"/>
    <xf numFmtId="0" fontId="11" fillId="0" borderId="0" xfId="0" applyFont="1"/>
    <xf numFmtId="0" fontId="7" fillId="0" borderId="0" xfId="0" applyFont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7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5" fillId="0" borderId="0" xfId="1" applyNumberFormat="1" applyFont="1" applyBorder="1"/>
    <xf numFmtId="164" fontId="0" fillId="0" borderId="0" xfId="0" applyNumberFormat="1" applyBorder="1"/>
    <xf numFmtId="0" fontId="10" fillId="0" borderId="13" xfId="0" applyFont="1" applyBorder="1"/>
    <xf numFmtId="0" fontId="10" fillId="0" borderId="14" xfId="0" applyFont="1" applyBorder="1"/>
    <xf numFmtId="0" fontId="13" fillId="4" borderId="18" xfId="5" applyBorder="1" applyAlignment="1">
      <alignment horizontal="right"/>
    </xf>
    <xf numFmtId="164" fontId="13" fillId="4" borderId="18" xfId="5" applyNumberFormat="1" applyBorder="1" applyAlignment="1">
      <alignment horizontal="center"/>
    </xf>
    <xf numFmtId="0" fontId="17" fillId="2" borderId="17" xfId="3" applyFont="1" applyBorder="1" applyAlignment="1">
      <alignment horizontal="center"/>
    </xf>
    <xf numFmtId="0" fontId="6" fillId="2" borderId="17" xfId="3" applyBorder="1"/>
    <xf numFmtId="166" fontId="5" fillId="0" borderId="22" xfId="6" applyNumberFormat="1" applyFont="1" applyBorder="1"/>
    <xf numFmtId="0" fontId="10" fillId="0" borderId="1" xfId="0" applyFont="1" applyBorder="1" applyAlignment="1">
      <alignment horizontal="right"/>
    </xf>
    <xf numFmtId="0" fontId="10" fillId="0" borderId="1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4" xfId="0" applyFont="1" applyBorder="1" applyAlignment="1">
      <alignment horizontal="right"/>
    </xf>
    <xf numFmtId="0" fontId="10" fillId="0" borderId="5" xfId="0" quotePrefix="1" applyFont="1" applyBorder="1"/>
    <xf numFmtId="0" fontId="10" fillId="0" borderId="13" xfId="0" applyFont="1" applyBorder="1" applyAlignment="1">
      <alignment horizontal="right"/>
    </xf>
    <xf numFmtId="0" fontId="10" fillId="0" borderId="14" xfId="0" quotePrefix="1" applyFont="1" applyBorder="1"/>
    <xf numFmtId="0" fontId="10" fillId="0" borderId="15" xfId="0" applyFont="1" applyBorder="1" applyAlignment="1">
      <alignment horizontal="right"/>
    </xf>
    <xf numFmtId="0" fontId="10" fillId="0" borderId="16" xfId="0" quotePrefix="1" applyFont="1" applyBorder="1"/>
    <xf numFmtId="0" fontId="9" fillId="0" borderId="0" xfId="0" applyFont="1"/>
    <xf numFmtId="0" fontId="0" fillId="7" borderId="1" xfId="0" applyFont="1" applyFill="1" applyBorder="1" applyAlignment="1">
      <alignment textRotation="255"/>
    </xf>
    <xf numFmtId="0" fontId="0" fillId="0" borderId="1" xfId="0" applyFont="1" applyBorder="1" applyAlignment="1">
      <alignment textRotation="255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167" fontId="9" fillId="0" borderId="28" xfId="0" applyNumberFormat="1" applyFont="1" applyBorder="1" applyAlignment="1">
      <alignment horizontal="center"/>
    </xf>
    <xf numFmtId="167" fontId="9" fillId="0" borderId="29" xfId="0" applyNumberFormat="1" applyFont="1" applyBorder="1" applyAlignment="1">
      <alignment horizontal="center"/>
    </xf>
    <xf numFmtId="167" fontId="9" fillId="0" borderId="30" xfId="0" applyNumberFormat="1" applyFont="1" applyBorder="1" applyAlignment="1">
      <alignment horizontal="center"/>
    </xf>
    <xf numFmtId="167" fontId="9" fillId="0" borderId="0" xfId="0" applyNumberFormat="1" applyFont="1" applyAlignment="1">
      <alignment horizontal="center"/>
    </xf>
    <xf numFmtId="9" fontId="9" fillId="0" borderId="0" xfId="0" applyNumberFormat="1" applyFont="1" applyAlignment="1">
      <alignment horizontal="center"/>
    </xf>
    <xf numFmtId="167" fontId="9" fillId="0" borderId="32" xfId="0" applyNumberFormat="1" applyFont="1" applyBorder="1" applyAlignment="1">
      <alignment horizontal="center"/>
    </xf>
    <xf numFmtId="167" fontId="9" fillId="0" borderId="33" xfId="0" applyNumberFormat="1" applyFont="1" applyBorder="1" applyAlignment="1">
      <alignment horizontal="center"/>
    </xf>
    <xf numFmtId="167" fontId="9" fillId="0" borderId="34" xfId="0" applyNumberFormat="1" applyFont="1" applyBorder="1" applyAlignment="1">
      <alignment horizontal="center"/>
    </xf>
    <xf numFmtId="167" fontId="9" fillId="0" borderId="35" xfId="0" applyNumberFormat="1" applyFont="1" applyBorder="1" applyAlignment="1">
      <alignment horizontal="center"/>
    </xf>
    <xf numFmtId="167" fontId="9" fillId="0" borderId="36" xfId="0" applyNumberFormat="1" applyFont="1" applyBorder="1" applyAlignment="1">
      <alignment horizontal="center"/>
    </xf>
    <xf numFmtId="167" fontId="9" fillId="0" borderId="3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7" fontId="9" fillId="0" borderId="1" xfId="0" applyNumberFormat="1" applyFont="1" applyBorder="1" applyAlignment="1">
      <alignment horizontal="center"/>
    </xf>
    <xf numFmtId="9" fontId="9" fillId="0" borderId="16" xfId="0" applyNumberFormat="1" applyFont="1" applyBorder="1" applyAlignment="1">
      <alignment horizontal="center"/>
    </xf>
    <xf numFmtId="0" fontId="9" fillId="0" borderId="38" xfId="0" applyFont="1" applyBorder="1" applyAlignment="1">
      <alignment horizontal="right"/>
    </xf>
    <xf numFmtId="0" fontId="2" fillId="0" borderId="38" xfId="2" applyBorder="1"/>
    <xf numFmtId="0" fontId="0" fillId="0" borderId="15" xfId="0" applyBorder="1"/>
    <xf numFmtId="9" fontId="9" fillId="8" borderId="14" xfId="0" applyNumberFormat="1" applyFont="1" applyFill="1" applyBorder="1" applyAlignment="1">
      <alignment horizontal="center"/>
    </xf>
    <xf numFmtId="0" fontId="9" fillId="8" borderId="0" xfId="0" applyFont="1" applyFill="1" applyBorder="1" applyAlignment="1">
      <alignment horizontal="right"/>
    </xf>
    <xf numFmtId="0" fontId="2" fillId="8" borderId="0" xfId="2" applyFill="1" applyBorder="1"/>
    <xf numFmtId="0" fontId="0" fillId="8" borderId="13" xfId="0" applyFill="1" applyBorder="1"/>
    <xf numFmtId="9" fontId="21" fillId="0" borderId="14" xfId="0" applyNumberFormat="1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0" fillId="0" borderId="13" xfId="0" applyBorder="1"/>
    <xf numFmtId="167" fontId="22" fillId="8" borderId="5" xfId="0" applyNumberFormat="1" applyFont="1" applyFill="1" applyBorder="1" applyAlignment="1">
      <alignment horizontal="center"/>
    </xf>
    <xf numFmtId="0" fontId="0" fillId="8" borderId="39" xfId="0" applyFill="1" applyBorder="1" applyAlignment="1">
      <alignment horizontal="right"/>
    </xf>
    <xf numFmtId="0" fontId="2" fillId="8" borderId="39" xfId="2" applyFill="1" applyBorder="1"/>
    <xf numFmtId="0" fontId="0" fillId="8" borderId="4" xfId="0" applyFill="1" applyBorder="1"/>
    <xf numFmtId="0" fontId="10" fillId="0" borderId="13" xfId="0" applyFont="1" applyFill="1" applyBorder="1" applyAlignment="1">
      <alignment horizontal="right"/>
    </xf>
    <xf numFmtId="0" fontId="10" fillId="0" borderId="14" xfId="0" quotePrefix="1" applyFont="1" applyFill="1" applyBorder="1"/>
    <xf numFmtId="0" fontId="10" fillId="0" borderId="15" xfId="0" applyFont="1" applyFill="1" applyBorder="1" applyAlignment="1">
      <alignment horizontal="right"/>
    </xf>
    <xf numFmtId="0" fontId="10" fillId="0" borderId="16" xfId="0" quotePrefix="1" applyFont="1" applyFill="1" applyBorder="1"/>
    <xf numFmtId="0" fontId="24" fillId="0" borderId="16" xfId="0" quotePrefix="1" applyFont="1" applyBorder="1"/>
    <xf numFmtId="164" fontId="0" fillId="0" borderId="0" xfId="0" applyNumberFormat="1"/>
    <xf numFmtId="0" fontId="24" fillId="0" borderId="13" xfId="0" applyFont="1" applyBorder="1"/>
    <xf numFmtId="0" fontId="24" fillId="0" borderId="14" xfId="0" applyFont="1" applyBorder="1"/>
    <xf numFmtId="0" fontId="24" fillId="0" borderId="14" xfId="0" quotePrefix="1" applyFont="1" applyBorder="1"/>
    <xf numFmtId="0" fontId="24" fillId="0" borderId="4" xfId="0" applyFont="1" applyBorder="1" applyAlignment="1">
      <alignment horizontal="right"/>
    </xf>
    <xf numFmtId="0" fontId="24" fillId="0" borderId="13" xfId="0" applyFont="1" applyBorder="1" applyAlignment="1">
      <alignment horizontal="right"/>
    </xf>
    <xf numFmtId="0" fontId="24" fillId="0" borderId="15" xfId="0" applyFont="1" applyBorder="1" applyAlignment="1">
      <alignment horizontal="right"/>
    </xf>
    <xf numFmtId="0" fontId="10" fillId="0" borderId="1" xfId="0" applyFont="1" applyBorder="1" applyAlignment="1">
      <alignment horizontal="center"/>
    </xf>
    <xf numFmtId="0" fontId="10" fillId="0" borderId="4" xfId="0" applyFont="1" applyBorder="1"/>
    <xf numFmtId="0" fontId="10" fillId="0" borderId="5" xfId="0" applyFont="1" applyBorder="1"/>
    <xf numFmtId="0" fontId="10" fillId="0" borderId="15" xfId="0" applyFont="1" applyBorder="1"/>
    <xf numFmtId="0" fontId="10" fillId="0" borderId="16" xfId="0" applyFont="1" applyBorder="1"/>
    <xf numFmtId="0" fontId="17" fillId="2" borderId="41" xfId="3" applyFont="1" applyBorder="1" applyAlignment="1">
      <alignment horizontal="center"/>
    </xf>
    <xf numFmtId="0" fontId="18" fillId="9" borderId="44" xfId="0" applyFont="1" applyFill="1" applyBorder="1" applyAlignment="1">
      <alignment horizontal="left"/>
    </xf>
    <xf numFmtId="0" fontId="25" fillId="9" borderId="45" xfId="0" applyFont="1" applyFill="1" applyBorder="1" applyAlignment="1">
      <alignment horizontal="left"/>
    </xf>
    <xf numFmtId="166" fontId="6" fillId="2" borderId="22" xfId="3" quotePrefix="1" applyNumberFormat="1" applyFont="1" applyBorder="1"/>
    <xf numFmtId="0" fontId="18" fillId="2" borderId="44" xfId="3" applyFont="1" applyBorder="1" applyAlignment="1">
      <alignment horizontal="left"/>
    </xf>
    <xf numFmtId="0" fontId="25" fillId="2" borderId="45" xfId="3" applyFont="1" applyBorder="1" applyAlignment="1">
      <alignment horizontal="left"/>
    </xf>
    <xf numFmtId="0" fontId="9" fillId="0" borderId="0" xfId="0" applyFont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167" fontId="9" fillId="0" borderId="54" xfId="0" applyNumberFormat="1" applyFont="1" applyBorder="1" applyAlignment="1">
      <alignment horizontal="center"/>
    </xf>
    <xf numFmtId="167" fontId="9" fillId="0" borderId="55" xfId="0" applyNumberFormat="1" applyFont="1" applyBorder="1" applyAlignment="1">
      <alignment horizontal="center"/>
    </xf>
    <xf numFmtId="167" fontId="9" fillId="0" borderId="56" xfId="0" applyNumberFormat="1" applyFont="1" applyBorder="1" applyAlignment="1">
      <alignment horizontal="center"/>
    </xf>
    <xf numFmtId="0" fontId="9" fillId="0" borderId="57" xfId="0" applyFont="1" applyBorder="1" applyAlignment="1">
      <alignment horizontal="center"/>
    </xf>
    <xf numFmtId="0" fontId="9" fillId="0" borderId="58" xfId="0" applyFont="1" applyBorder="1" applyAlignment="1">
      <alignment horizontal="center"/>
    </xf>
    <xf numFmtId="0" fontId="9" fillId="0" borderId="59" xfId="0" applyFont="1" applyBorder="1" applyAlignment="1">
      <alignment horizontal="center"/>
    </xf>
    <xf numFmtId="0" fontId="9" fillId="0" borderId="0" xfId="0" applyFont="1" applyFill="1" applyBorder="1" applyAlignment="1">
      <alignment horizontal="right" wrapText="1"/>
    </xf>
    <xf numFmtId="167" fontId="0" fillId="0" borderId="1" xfId="0" applyNumberFormat="1" applyBorder="1" applyAlignment="1">
      <alignment horizontal="center"/>
    </xf>
    <xf numFmtId="9" fontId="26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9" fontId="0" fillId="0" borderId="1" xfId="8" applyFont="1" applyBorder="1" applyAlignment="1">
      <alignment horizontal="center"/>
    </xf>
    <xf numFmtId="9" fontId="9" fillId="0" borderId="0" xfId="0" applyNumberFormat="1" applyFont="1" applyAlignment="1">
      <alignment horizontal="right"/>
    </xf>
    <xf numFmtId="9" fontId="9" fillId="0" borderId="1" xfId="0" applyNumberFormat="1" applyFont="1" applyBorder="1" applyAlignment="1">
      <alignment horizontal="center"/>
    </xf>
    <xf numFmtId="0" fontId="6" fillId="10" borderId="17" xfId="3" applyFill="1" applyBorder="1"/>
    <xf numFmtId="0" fontId="10" fillId="0" borderId="60" xfId="0" applyFont="1" applyBorder="1" applyAlignment="1">
      <alignment horizontal="right"/>
    </xf>
    <xf numFmtId="0" fontId="10" fillId="0" borderId="61" xfId="0" quotePrefix="1" applyFont="1" applyBorder="1"/>
    <xf numFmtId="0" fontId="10" fillId="0" borderId="62" xfId="0" applyFont="1" applyBorder="1" applyAlignment="1">
      <alignment horizontal="right"/>
    </xf>
    <xf numFmtId="0" fontId="10" fillId="0" borderId="63" xfId="0" quotePrefix="1" applyFont="1" applyBorder="1"/>
    <xf numFmtId="0" fontId="10" fillId="0" borderId="64" xfId="0" applyFont="1" applyBorder="1" applyAlignment="1">
      <alignment horizontal="right"/>
    </xf>
    <xf numFmtId="0" fontId="10" fillId="0" borderId="65" xfId="0" quotePrefix="1" applyFont="1" applyBorder="1"/>
    <xf numFmtId="0" fontId="0" fillId="0" borderId="15" xfId="0" applyFont="1" applyBorder="1"/>
    <xf numFmtId="0" fontId="10" fillId="0" borderId="13" xfId="0" applyFont="1" applyBorder="1" applyAlignment="1"/>
    <xf numFmtId="0" fontId="10" fillId="0" borderId="0" xfId="0" quotePrefix="1" applyFont="1" applyBorder="1" applyAlignment="1"/>
    <xf numFmtId="0" fontId="0" fillId="0" borderId="0" xfId="0" applyFont="1"/>
    <xf numFmtId="0" fontId="10" fillId="0" borderId="4" xfId="0" applyFont="1" applyBorder="1" applyAlignment="1"/>
    <xf numFmtId="0" fontId="10" fillId="0" borderId="5" xfId="0" applyFont="1" applyBorder="1" applyAlignment="1"/>
    <xf numFmtId="0" fontId="10" fillId="0" borderId="15" xfId="0" applyFont="1" applyFill="1" applyBorder="1"/>
    <xf numFmtId="0" fontId="10" fillId="0" borderId="16" xfId="0" applyFont="1" applyFill="1" applyBorder="1"/>
    <xf numFmtId="0" fontId="10" fillId="0" borderId="4" xfId="0" applyFont="1" applyFill="1" applyBorder="1" applyAlignment="1">
      <alignment horizontal="right"/>
    </xf>
    <xf numFmtId="0" fontId="10" fillId="0" borderId="5" xfId="0" quotePrefix="1" applyFont="1" applyFill="1" applyBorder="1"/>
    <xf numFmtId="0" fontId="17" fillId="10" borderId="17" xfId="3" applyFont="1" applyFill="1" applyBorder="1" applyAlignment="1">
      <alignment horizontal="center"/>
    </xf>
    <xf numFmtId="0" fontId="17" fillId="2" borderId="69" xfId="3" applyFont="1" applyBorder="1" applyAlignment="1">
      <alignment horizontal="right"/>
    </xf>
    <xf numFmtId="9" fontId="17" fillId="2" borderId="69" xfId="3" applyNumberFormat="1" applyFont="1" applyBorder="1" applyAlignment="1">
      <alignment horizontal="center"/>
    </xf>
    <xf numFmtId="0" fontId="10" fillId="0" borderId="15" xfId="0" applyFont="1" applyBorder="1" applyAlignment="1"/>
    <xf numFmtId="0" fontId="10" fillId="0" borderId="38" xfId="0" applyFont="1" applyBorder="1" applyAlignment="1"/>
    <xf numFmtId="0" fontId="10" fillId="0" borderId="4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67" xfId="0" applyFont="1" applyFill="1" applyBorder="1" applyAlignment="1">
      <alignment horizontal="right"/>
    </xf>
    <xf numFmtId="0" fontId="10" fillId="0" borderId="68" xfId="0" applyFont="1" applyFill="1" applyBorder="1"/>
    <xf numFmtId="0" fontId="10" fillId="0" borderId="38" xfId="0" quotePrefix="1" applyFont="1" applyBorder="1" applyAlignment="1"/>
    <xf numFmtId="0" fontId="27" fillId="0" borderId="0" xfId="2" applyFont="1" applyBorder="1" applyAlignment="1">
      <alignment horizontal="right"/>
    </xf>
    <xf numFmtId="0" fontId="27" fillId="0" borderId="0" xfId="2" applyFont="1" applyBorder="1"/>
    <xf numFmtId="0" fontId="2" fillId="0" borderId="0" xfId="2" quotePrefix="1" applyBorder="1"/>
    <xf numFmtId="0" fontId="28" fillId="0" borderId="5" xfId="2" quotePrefix="1" applyFont="1" applyBorder="1"/>
    <xf numFmtId="0" fontId="28" fillId="0" borderId="14" xfId="2" quotePrefix="1" applyFont="1" applyBorder="1"/>
    <xf numFmtId="0" fontId="10" fillId="0" borderId="39" xfId="0" applyFont="1" applyFill="1" applyBorder="1" applyAlignment="1">
      <alignment horizontal="center"/>
    </xf>
    <xf numFmtId="0" fontId="24" fillId="0" borderId="4" xfId="0" applyFont="1" applyBorder="1" applyAlignment="1">
      <alignment horizontal="left"/>
    </xf>
    <xf numFmtId="0" fontId="24" fillId="0" borderId="39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4" fillId="0" borderId="13" xfId="0" quotePrefix="1" applyFont="1" applyBorder="1"/>
    <xf numFmtId="0" fontId="24" fillId="0" borderId="0" xfId="0" quotePrefix="1" applyFont="1" applyBorder="1"/>
    <xf numFmtId="0" fontId="24" fillId="0" borderId="0" xfId="0" applyFont="1" applyBorder="1"/>
    <xf numFmtId="0" fontId="24" fillId="0" borderId="38" xfId="0" applyFont="1" applyBorder="1"/>
    <xf numFmtId="0" fontId="24" fillId="0" borderId="16" xfId="0" applyFont="1" applyBorder="1"/>
    <xf numFmtId="0" fontId="24" fillId="0" borderId="39" xfId="0" applyFont="1" applyBorder="1" applyAlignment="1">
      <alignment horizontal="center"/>
    </xf>
    <xf numFmtId="0" fontId="24" fillId="0" borderId="0" xfId="0" quotePrefix="1" applyFont="1" applyBorder="1" applyAlignment="1">
      <alignment horizontal="left"/>
    </xf>
    <xf numFmtId="0" fontId="24" fillId="0" borderId="0" xfId="0" applyFont="1" applyBorder="1"/>
    <xf numFmtId="0" fontId="24" fillId="0" borderId="14" xfId="0" applyFont="1" applyBorder="1"/>
    <xf numFmtId="0" fontId="16" fillId="2" borderId="70" xfId="3" applyFont="1" applyBorder="1" applyAlignment="1">
      <alignment horizontal="center"/>
    </xf>
    <xf numFmtId="0" fontId="16" fillId="2" borderId="71" xfId="3" applyFont="1" applyBorder="1" applyAlignment="1">
      <alignment horizontal="center"/>
    </xf>
    <xf numFmtId="0" fontId="16" fillId="2" borderId="72" xfId="3" applyFont="1" applyBorder="1" applyAlignment="1">
      <alignment horizontal="center"/>
    </xf>
    <xf numFmtId="0" fontId="6" fillId="2" borderId="24" xfId="3" applyBorder="1" applyAlignment="1">
      <alignment horizontal="center"/>
    </xf>
    <xf numFmtId="0" fontId="6" fillId="2" borderId="25" xfId="3" applyBorder="1" applyAlignment="1">
      <alignment horizontal="center"/>
    </xf>
    <xf numFmtId="0" fontId="6" fillId="2" borderId="26" xfId="3" applyBorder="1" applyAlignment="1">
      <alignment horizontal="center"/>
    </xf>
    <xf numFmtId="0" fontId="3" fillId="6" borderId="7" xfId="2" applyFont="1" applyFill="1" applyBorder="1" applyAlignment="1">
      <alignment horizontal="center"/>
    </xf>
    <xf numFmtId="0" fontId="3" fillId="6" borderId="8" xfId="2" applyFont="1" applyFill="1" applyBorder="1" applyAlignment="1">
      <alignment horizontal="center"/>
    </xf>
    <xf numFmtId="0" fontId="3" fillId="6" borderId="9" xfId="2" applyFont="1" applyFill="1" applyBorder="1" applyAlignment="1">
      <alignment horizontal="center"/>
    </xf>
    <xf numFmtId="0" fontId="23" fillId="2" borderId="46" xfId="3" applyFont="1" applyBorder="1" applyAlignment="1">
      <alignment horizontal="center" vertical="center" wrapText="1"/>
    </xf>
    <xf numFmtId="0" fontId="23" fillId="2" borderId="47" xfId="3" applyFont="1" applyBorder="1" applyAlignment="1">
      <alignment horizontal="center" vertical="center" wrapText="1"/>
    </xf>
    <xf numFmtId="0" fontId="23" fillId="2" borderId="48" xfId="3" applyFont="1" applyBorder="1" applyAlignment="1">
      <alignment horizontal="center" vertical="center" wrapText="1"/>
    </xf>
    <xf numFmtId="0" fontId="23" fillId="2" borderId="49" xfId="3" applyFont="1" applyBorder="1" applyAlignment="1">
      <alignment horizontal="center" vertical="center" wrapText="1"/>
    </xf>
    <xf numFmtId="0" fontId="23" fillId="2" borderId="0" xfId="3" applyFont="1" applyBorder="1" applyAlignment="1">
      <alignment horizontal="center" vertical="center" wrapText="1"/>
    </xf>
    <xf numFmtId="0" fontId="23" fillId="2" borderId="50" xfId="3" applyFont="1" applyBorder="1" applyAlignment="1">
      <alignment horizontal="center" vertical="center" wrapText="1"/>
    </xf>
    <xf numFmtId="0" fontId="23" fillId="2" borderId="51" xfId="3" applyFont="1" applyBorder="1" applyAlignment="1">
      <alignment horizontal="center" vertical="center" wrapText="1"/>
    </xf>
    <xf numFmtId="0" fontId="23" fillId="2" borderId="52" xfId="3" applyFont="1" applyBorder="1" applyAlignment="1">
      <alignment horizontal="center" vertical="center" wrapText="1"/>
    </xf>
    <xf numFmtId="0" fontId="23" fillId="2" borderId="53" xfId="3" applyFont="1" applyBorder="1" applyAlignment="1">
      <alignment horizontal="center" vertical="center" wrapText="1"/>
    </xf>
    <xf numFmtId="0" fontId="16" fillId="2" borderId="40" xfId="3" applyFont="1" applyBorder="1" applyAlignment="1">
      <alignment horizontal="center"/>
    </xf>
    <xf numFmtId="0" fontId="16" fillId="2" borderId="22" xfId="3" applyFont="1" applyBorder="1" applyAlignment="1">
      <alignment horizontal="center"/>
    </xf>
    <xf numFmtId="0" fontId="16" fillId="2" borderId="23" xfId="3" applyFont="1" applyBorder="1" applyAlignment="1">
      <alignment horizontal="center"/>
    </xf>
    <xf numFmtId="164" fontId="17" fillId="2" borderId="42" xfId="3" applyNumberFormat="1" applyFont="1" applyBorder="1" applyAlignment="1">
      <alignment horizontal="center"/>
    </xf>
    <xf numFmtId="164" fontId="17" fillId="2" borderId="43" xfId="3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5" fillId="4" borderId="19" xfId="5" applyFont="1" applyBorder="1" applyAlignment="1">
      <alignment horizontal="center"/>
    </xf>
    <xf numFmtId="0" fontId="15" fillId="4" borderId="20" xfId="5" applyFont="1" applyBorder="1" applyAlignment="1">
      <alignment horizontal="center"/>
    </xf>
    <xf numFmtId="0" fontId="15" fillId="4" borderId="21" xfId="5" applyFont="1" applyBorder="1" applyAlignment="1">
      <alignment horizontal="center"/>
    </xf>
    <xf numFmtId="0" fontId="20" fillId="0" borderId="0" xfId="7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quotePrefix="1" applyFont="1" applyBorder="1" applyAlignment="1">
      <alignment horizontal="left"/>
    </xf>
    <xf numFmtId="0" fontId="24" fillId="0" borderId="14" xfId="0" quotePrefix="1" applyFont="1" applyBorder="1" applyAlignment="1">
      <alignment horizontal="left"/>
    </xf>
    <xf numFmtId="0" fontId="24" fillId="0" borderId="0" xfId="0" applyFont="1" applyBorder="1"/>
    <xf numFmtId="0" fontId="24" fillId="0" borderId="14" xfId="0" applyFont="1" applyBorder="1"/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14" xfId="0" quotePrefix="1" applyFont="1" applyBorder="1" applyAlignment="1">
      <alignment horizontal="center"/>
    </xf>
    <xf numFmtId="0" fontId="8" fillId="3" borderId="6" xfId="4" applyAlignment="1">
      <alignment horizontal="center" vertical="center"/>
    </xf>
    <xf numFmtId="0" fontId="10" fillId="0" borderId="66" xfId="0" applyFont="1" applyBorder="1" applyAlignment="1">
      <alignment horizontal="center"/>
    </xf>
    <xf numFmtId="0" fontId="8" fillId="3" borderId="6" xfId="4" applyFont="1" applyAlignment="1">
      <alignment horizontal="center" vertical="center"/>
    </xf>
    <xf numFmtId="0" fontId="24" fillId="0" borderId="4" xfId="0" applyFont="1" applyBorder="1" applyAlignment="1">
      <alignment horizontal="center"/>
    </xf>
    <xf numFmtId="0" fontId="24" fillId="0" borderId="39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10" fillId="0" borderId="38" xfId="0" quotePrefix="1" applyFont="1" applyBorder="1" applyAlignment="1">
      <alignment horizontal="center"/>
    </xf>
    <xf numFmtId="0" fontId="10" fillId="0" borderId="16" xfId="0" quotePrefix="1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12" fillId="3" borderId="6" xfId="4" applyFont="1" applyAlignment="1">
      <alignment horizontal="center" vertical="center" wrapText="1"/>
    </xf>
    <xf numFmtId="0" fontId="10" fillId="0" borderId="4" xfId="0" applyFont="1" applyBorder="1" applyAlignment="1">
      <alignment horizontal="left"/>
    </xf>
    <xf numFmtId="0" fontId="10" fillId="0" borderId="39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15" xfId="0" applyFont="1" applyBorder="1" applyAlignment="1"/>
    <xf numFmtId="0" fontId="10" fillId="0" borderId="38" xfId="0" applyFont="1" applyBorder="1" applyAlignment="1"/>
    <xf numFmtId="0" fontId="10" fillId="0" borderId="16" xfId="0" applyFont="1" applyBorder="1" applyAlignment="1"/>
    <xf numFmtId="0" fontId="10" fillId="0" borderId="10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4" fillId="0" borderId="64" xfId="0" applyFont="1" applyBorder="1"/>
    <xf numFmtId="0" fontId="24" fillId="0" borderId="73" xfId="0" applyFont="1" applyBorder="1"/>
    <xf numFmtId="0" fontId="24" fillId="0" borderId="65" xfId="0" applyFont="1" applyBorder="1"/>
    <xf numFmtId="0" fontId="24" fillId="0" borderId="13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24" fillId="0" borderId="15" xfId="0" applyFont="1" applyBorder="1"/>
  </cellXfs>
  <cellStyles count="9">
    <cellStyle name="Entrée" xfId="5" builtinId="20"/>
    <cellStyle name="Insatisfaisant" xfId="7" builtinId="27"/>
    <cellStyle name="Monétaire" xfId="6" builtinId="4"/>
    <cellStyle name="Monétaire [0] 2" xfId="1"/>
    <cellStyle name="Normal" xfId="0" builtinId="0"/>
    <cellStyle name="Normal 2" xfId="2"/>
    <cellStyle name="Pourcentage" xfId="8" builtinId="5"/>
    <cellStyle name="Satisfaisant" xfId="3" builtinId="26"/>
    <cellStyle name="Vérification" xfId="4" builtinId="23"/>
  </cellStyles>
  <dxfs count="0"/>
  <tableStyles count="0" defaultTableStyle="TableStyleMedium2" defaultPivotStyle="PivotStyleLight16"/>
  <colors>
    <mruColors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CA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TDB!$A$3</c:f>
              <c:strCache>
                <c:ptCount val="1"/>
                <c:pt idx="0">
                  <c:v>Ginette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cat>
            <c:strRef>
              <c:f>[0]!L_Mois</c:f>
              <c:strCache>
                <c:ptCount val="3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</c:strCache>
            </c:strRef>
          </c:cat>
          <c:val>
            <c:numRef>
              <c:f>[0]!C_ChoixEmploye</c:f>
              <c:numCache>
                <c:formatCode>Standard</c:formatCode>
                <c:ptCount val="3"/>
                <c:pt idx="0">
                  <c:v>11000</c:v>
                </c:pt>
                <c:pt idx="1">
                  <c:v>11500</c:v>
                </c:pt>
                <c:pt idx="2">
                  <c:v>14000</c:v>
                </c:pt>
              </c:numCache>
            </c:numRef>
          </c:val>
        </c:ser>
        <c:dLbls/>
        <c:gapWidth val="200"/>
        <c:overlap val="-25"/>
        <c:axId val="76130560"/>
        <c:axId val="76132352"/>
      </c:barChart>
      <c:catAx>
        <c:axId val="76130560"/>
        <c:scaling>
          <c:orientation val="minMax"/>
        </c:scaling>
        <c:axPos val="b"/>
        <c:numFmt formatCode="Standard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6132352"/>
        <c:crosses val="autoZero"/>
        <c:auto val="1"/>
        <c:lblAlgn val="ctr"/>
        <c:lblOffset val="100"/>
      </c:catAx>
      <c:valAx>
        <c:axId val="76132352"/>
        <c:scaling>
          <c:orientation val="minMax"/>
          <c:max val="2000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Standard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6130560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CA"/>
  <c:chart>
    <c:autoTitleDeleted val="1"/>
    <c:plotArea>
      <c:layout/>
      <c:doughnutChart>
        <c:varyColors val="1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spPr>
              <a:noFill/>
              <a:ln>
                <a:noFill/>
              </a:ln>
              <a:effectLst/>
            </c:spPr>
          </c:dPt>
          <c:val>
            <c:numRef>
              <c:f>Objectifs!$D$6:$D$8</c:f>
              <c:numCache>
                <c:formatCode>0%</c:formatCode>
                <c:ptCount val="3"/>
                <c:pt idx="0">
                  <c:v>0.85632142857142857</c:v>
                </c:pt>
                <c:pt idx="1">
                  <c:v>0.14367857142857143</c:v>
                </c:pt>
                <c:pt idx="2">
                  <c:v>1</c:v>
                </c:pt>
              </c:numCache>
            </c:numRef>
          </c:val>
        </c:ser>
        <c:dLbls/>
        <c:firstSliceAng val="270"/>
        <c:holeSize val="60"/>
      </c:doughnutChart>
      <c:spPr>
        <a:noFill/>
        <a:ln>
          <a:noFill/>
        </a:ln>
        <a:effectLst/>
      </c:spPr>
    </c:plotArea>
    <c:plotVisOnly val="1"/>
    <c:dispBlanksAs val="zero"/>
  </c:chart>
  <c:spPr>
    <a:solidFill>
      <a:schemeClr val="bg1"/>
    </a:solidFill>
    <a:ln w="6350">
      <a:solidFill>
        <a:schemeClr val="tx1"/>
      </a:solidFill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CA"/>
  <c:chart>
    <c:autoTitleDeleted val="1"/>
    <c:plotArea>
      <c:layout/>
      <c:lineChart>
        <c:grouping val="standard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r"/>
            <c:showVal val="1"/>
            <c:showCatName val="1"/>
            <c:separator>
</c:separator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Satisfactions!$D$1:$M$1</c:f>
              <c:strCache>
                <c:ptCount val="10"/>
                <c:pt idx="0">
                  <c:v>Christine</c:v>
                </c:pt>
                <c:pt idx="1">
                  <c:v>France</c:v>
                </c:pt>
                <c:pt idx="2">
                  <c:v>Gaétan</c:v>
                </c:pt>
                <c:pt idx="3">
                  <c:v>Ginette</c:v>
                </c:pt>
                <c:pt idx="4">
                  <c:v>Jean</c:v>
                </c:pt>
                <c:pt idx="5">
                  <c:v>Julie</c:v>
                </c:pt>
                <c:pt idx="6">
                  <c:v>Marie</c:v>
                </c:pt>
                <c:pt idx="7">
                  <c:v>Michel</c:v>
                </c:pt>
                <c:pt idx="8">
                  <c:v>Philipe</c:v>
                </c:pt>
                <c:pt idx="9">
                  <c:v>William</c:v>
                </c:pt>
              </c:strCache>
            </c:strRef>
          </c:cat>
          <c:val>
            <c:numRef>
              <c:f>Satisfactions!$D$13:$M$13</c:f>
              <c:numCache>
                <c:formatCode>0%</c:formatCode>
                <c:ptCount val="10"/>
                <c:pt idx="0">
                  <c:v>0.90666666666666662</c:v>
                </c:pt>
                <c:pt idx="1">
                  <c:v>0.91749999999999987</c:v>
                </c:pt>
                <c:pt idx="2">
                  <c:v>0.75071428571428578</c:v>
                </c:pt>
                <c:pt idx="3">
                  <c:v>0.85</c:v>
                </c:pt>
                <c:pt idx="4">
                  <c:v>0.86250000000000004</c:v>
                </c:pt>
                <c:pt idx="5">
                  <c:v>0.77500000000000002</c:v>
                </c:pt>
                <c:pt idx="6">
                  <c:v>0.85166666666666679</c:v>
                </c:pt>
                <c:pt idx="7">
                  <c:v>0.89749999999999996</c:v>
                </c:pt>
                <c:pt idx="8">
                  <c:v>0.88916666666666655</c:v>
                </c:pt>
                <c:pt idx="9">
                  <c:v>0.86250000000000004</c:v>
                </c:pt>
              </c:numCache>
            </c:numRef>
          </c:val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Satisfactions!$D$1:$M$1</c:f>
              <c:strCache>
                <c:ptCount val="10"/>
                <c:pt idx="0">
                  <c:v>Christine</c:v>
                </c:pt>
                <c:pt idx="1">
                  <c:v>France</c:v>
                </c:pt>
                <c:pt idx="2">
                  <c:v>Gaétan</c:v>
                </c:pt>
                <c:pt idx="3">
                  <c:v>Ginette</c:v>
                </c:pt>
                <c:pt idx="4">
                  <c:v>Jean</c:v>
                </c:pt>
                <c:pt idx="5">
                  <c:v>Julie</c:v>
                </c:pt>
                <c:pt idx="6">
                  <c:v>Marie</c:v>
                </c:pt>
                <c:pt idx="7">
                  <c:v>Michel</c:v>
                </c:pt>
                <c:pt idx="8">
                  <c:v>Philipe</c:v>
                </c:pt>
                <c:pt idx="9">
                  <c:v>William</c:v>
                </c:pt>
              </c:strCache>
            </c:strRef>
          </c:cat>
          <c:val>
            <c:numRef>
              <c:f>Satisfactions!$D$14:$M$14</c:f>
              <c:numCache>
                <c:formatCode>0%</c:formatCode>
                <c:ptCount val="10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  <c:pt idx="4">
                  <c:v>0.85</c:v>
                </c:pt>
                <c:pt idx="5">
                  <c:v>0.85</c:v>
                </c:pt>
                <c:pt idx="6">
                  <c:v>0.85</c:v>
                </c:pt>
                <c:pt idx="7">
                  <c:v>0.85</c:v>
                </c:pt>
                <c:pt idx="8">
                  <c:v>0.85</c:v>
                </c:pt>
                <c:pt idx="9">
                  <c:v>0.85</c:v>
                </c:pt>
              </c:numCache>
            </c:numRef>
          </c:val>
        </c:ser>
        <c:dLbls/>
        <c:upDownBars>
          <c:gapWidth val="400"/>
          <c:upBars>
            <c:spPr>
              <a:solidFill>
                <a:srgbClr val="FF0000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rgbClr val="0070C0"/>
              </a:solidFill>
              <a:ln w="9525">
                <a:noFill/>
              </a:ln>
              <a:effectLst/>
            </c:spPr>
          </c:downBars>
        </c:upDownBars>
        <c:marker val="1"/>
        <c:axId val="125758080"/>
        <c:axId val="126091648"/>
      </c:lineChart>
      <c:catAx>
        <c:axId val="125758080"/>
        <c:scaling>
          <c:orientation val="minMax"/>
        </c:scaling>
        <c:axPos val="b"/>
        <c:numFmt formatCode="Standard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091648"/>
        <c:crosses val="autoZero"/>
        <c:auto val="1"/>
        <c:lblAlgn val="ctr"/>
        <c:lblOffset val="100"/>
      </c:catAx>
      <c:valAx>
        <c:axId val="1260916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758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rgbClr val="C6EFCE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8" Type="http://schemas.microsoft.com/office/2007/relationships/hdphoto" Target="../media/hdphoto4.wdp"/><Relationship Id="rId13" Type="http://schemas.microsoft.com/office/2007/relationships/hdphoto" Target="../media/hdphoto6.wdp"/><Relationship Id="rId3" Type="http://schemas.openxmlformats.org/officeDocument/2006/relationships/image" Target="../media/image4.png"/><Relationship Id="rId7" Type="http://schemas.openxmlformats.org/officeDocument/2006/relationships/image" Target="../media/image6.png"/><Relationship Id="rId12" Type="http://schemas.openxmlformats.org/officeDocument/2006/relationships/image" Target="../media/image9.png"/><Relationship Id="rId2" Type="http://schemas.microsoft.com/office/2007/relationships/hdphoto" Target="../media/hdphoto1.wdp"/><Relationship Id="rId1" Type="http://schemas.openxmlformats.org/officeDocument/2006/relationships/image" Target="../media/image3.png"/><Relationship Id="rId6" Type="http://schemas.microsoft.com/office/2007/relationships/hdphoto" Target="../media/hdphoto3.wdp"/><Relationship Id="rId11" Type="http://schemas.openxmlformats.org/officeDocument/2006/relationships/image" Target="../media/image8.jpeg"/><Relationship Id="rId5" Type="http://schemas.openxmlformats.org/officeDocument/2006/relationships/image" Target="../media/image5.png"/><Relationship Id="rId15" Type="http://schemas.microsoft.com/office/2007/relationships/hdphoto" Target="../media/hdphoto7.wdp"/><Relationship Id="rId10" Type="http://schemas.microsoft.com/office/2007/relationships/hdphoto" Target="../media/hdphoto5.wdp"/><Relationship Id="rId4" Type="http://schemas.microsoft.com/office/2007/relationships/hdphoto" Target="../media/hdphoto2.wdp"/><Relationship Id="rId9" Type="http://schemas.openxmlformats.org/officeDocument/2006/relationships/image" Target="../media/image7.png"/><Relationship Id="rId14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</xdr:rowOff>
    </xdr:from>
    <xdr:to>
      <xdr:col>3</xdr:col>
      <xdr:colOff>0</xdr:colOff>
      <xdr:row>13</xdr:row>
      <xdr:rowOff>1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13</xdr:col>
      <xdr:colOff>0</xdr:colOff>
      <xdr:row>21</xdr:row>
      <xdr:rowOff>9525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0.37134</cdr:x>
      <cdr:y>0.26389</cdr:y>
    </cdr:from>
    <cdr:to>
      <cdr:x>0.62215</cdr:x>
      <cdr:y>0.52083</cdr:y>
    </cdr:to>
    <cdr:sp macro="" textlink="Objectifs!$D$6">
      <cdr:nvSpPr>
        <cdr:cNvPr id="2" name="Étoile à 7 branches 1"/>
        <cdr:cNvSpPr/>
      </cdr:nvSpPr>
      <cdr:spPr>
        <a:xfrm xmlns:a="http://schemas.openxmlformats.org/drawingml/2006/main">
          <a:off x="1085850" y="723900"/>
          <a:ext cx="733425" cy="704850"/>
        </a:xfrm>
        <a:prstGeom xmlns:a="http://schemas.openxmlformats.org/drawingml/2006/main" prst="star7">
          <a:avLst/>
        </a:prstGeom>
      </cdr:spPr>
      <cdr:style>
        <a:lnRef xmlns:a="http://schemas.openxmlformats.org/drawingml/2006/main" idx="0">
          <a:schemeClr val="accent3"/>
        </a:lnRef>
        <a:fillRef xmlns:a="http://schemas.openxmlformats.org/drawingml/2006/main" idx="3">
          <a:schemeClr val="accent3"/>
        </a:fillRef>
        <a:effectRef xmlns:a="http://schemas.openxmlformats.org/drawingml/2006/main" idx="3">
          <a:schemeClr val="accent3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/>
        <a:lstStyle xmlns:a="http://schemas.openxmlformats.org/drawingml/2006/main"/>
        <a:p xmlns:a="http://schemas.openxmlformats.org/drawingml/2006/main">
          <a:pPr algn="ctr"/>
          <a:fld id="{80468B52-A400-4C20-A508-548BEC97AE3C}" type="TxLink">
            <a:rPr lang="en-US" sz="1100" b="1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86%</a:t>
          </a:fld>
          <a:endParaRPr lang="fr-FR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2705098</xdr:colOff>
      <xdr:row>16</xdr:row>
      <xdr:rowOff>9525</xdr:rowOff>
    </xdr:from>
    <xdr:to>
      <xdr:col>11</xdr:col>
      <xdr:colOff>767398</xdr:colOff>
      <xdr:row>47</xdr:row>
      <xdr:rowOff>29850</xdr:rowOff>
    </xdr:to>
    <xdr:graphicFrame macro="">
      <xdr:nvGraphicFramePr>
        <xdr:cNvPr id="4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69054</xdr:colOff>
      <xdr:row>2</xdr:row>
      <xdr:rowOff>17859</xdr:rowOff>
    </xdr:from>
    <xdr:to>
      <xdr:col>1</xdr:col>
      <xdr:colOff>658938</xdr:colOff>
      <xdr:row>4</xdr:row>
      <xdr:rowOff>176859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 xmlns="">
                <a14:imgLayer r:embed="rId2">
                  <a14:imgEffect>
                    <a14:backgroundRemoval t="1923" b="94231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xmlns="" val="0"/>
            </a:ext>
          </a:extLst>
        </a:blip>
        <a:srcRect b="11806"/>
        <a:stretch/>
      </xdr:blipFill>
      <xdr:spPr>
        <a:xfrm>
          <a:off x="831054" y="398859"/>
          <a:ext cx="589884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42809</xdr:colOff>
      <xdr:row>5</xdr:row>
      <xdr:rowOff>18999</xdr:rowOff>
    </xdr:from>
    <xdr:to>
      <xdr:col>1</xdr:col>
      <xdr:colOff>702144</xdr:colOff>
      <xdr:row>7</xdr:row>
      <xdr:rowOff>177999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 xmlns="">
                <a14:imgLayer r:embed="rId4">
                  <a14:imgEffect>
                    <a14:backgroundRemoval t="1105" b="100000" l="0" r="100000">
                      <a14:foregroundMark x1="32579" y1="12707" x2="32579" y2="12707"/>
                      <a14:foregroundMark x1="17195" y1="34807" x2="17195" y2="34807"/>
                      <a14:foregroundMark x1="41176" y1="35359" x2="41176" y2="35359"/>
                      <a14:foregroundMark x1="20362" y1="46409" x2="20362" y2="46409"/>
                      <a14:foregroundMark x1="21267" y1="60221" x2="21267" y2="60221"/>
                      <a14:foregroundMark x1="32579" y1="78453" x2="32579" y2="7845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04809" y="971499"/>
          <a:ext cx="65933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8</xdr:row>
      <xdr:rowOff>16565</xdr:rowOff>
    </xdr:from>
    <xdr:to>
      <xdr:col>1</xdr:col>
      <xdr:colOff>643532</xdr:colOff>
      <xdr:row>10</xdr:row>
      <xdr:rowOff>175565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BEBA8EAE-BF5A-486C-A8C5-ECC9F3942E4B}">
              <a14:imgProps xmlns:a14="http://schemas.microsoft.com/office/drawing/2010/main" xmlns="">
                <a14:imgLayer r:embed="rId6">
                  <a14:imgEffect>
                    <a14:backgroundRemoval t="769" b="100000" l="0" r="100000">
                      <a14:foregroundMark x1="34615" y1="36154" x2="34615" y2="36154"/>
                      <a14:foregroundMark x1="35385" y1="76154" x2="35385" y2="76154"/>
                      <a14:foregroundMark x1="30000" y1="81538" x2="30000" y2="8153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65532" y="15405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91110</xdr:colOff>
      <xdr:row>20</xdr:row>
      <xdr:rowOff>20708</xdr:rowOff>
    </xdr:from>
    <xdr:to>
      <xdr:col>1</xdr:col>
      <xdr:colOff>600722</xdr:colOff>
      <xdr:row>22</xdr:row>
      <xdr:rowOff>179708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 xmlns="">
                <a14:imgLayer r:embed="rId8">
                  <a14:imgEffect>
                    <a14:backgroundRemoval t="962" b="98077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53110" y="2687708"/>
          <a:ext cx="509612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20708</xdr:colOff>
      <xdr:row>17</xdr:row>
      <xdr:rowOff>12424</xdr:rowOff>
    </xdr:from>
    <xdr:to>
      <xdr:col>1</xdr:col>
      <xdr:colOff>735081</xdr:colOff>
      <xdr:row>19</xdr:row>
      <xdr:rowOff>171424</xdr:rowOff>
    </xdr:to>
    <xdr:pic>
      <xdr:nvPicPr>
        <xdr:cNvPr id="6" name="Image 5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BEBA8EAE-BF5A-486C-A8C5-ECC9F3942E4B}">
              <a14:imgProps xmlns:a14="http://schemas.microsoft.com/office/drawing/2010/main" xmlns="">
                <a14:imgLayer r:embed="rId10">
                  <a14:imgEffect>
                    <a14:backgroundRemoval t="962" b="100000" l="0" r="84663">
                      <a14:foregroundMark x1="14724" y1="27885" x2="14724" y2="27885"/>
                      <a14:foregroundMark x1="22086" y1="29808" x2="22086" y2="29808"/>
                      <a14:foregroundMark x1="34969" y1="31731" x2="34969" y2="31731"/>
                      <a14:foregroundMark x1="46012" y1="25962" x2="46012" y2="25962"/>
                      <a14:foregroundMark x1="38650" y1="72115" x2="38650" y2="72115"/>
                      <a14:foregroundMark x1="20859" y1="71154" x2="20859" y2="71154"/>
                      <a14:foregroundMark x1="8589" y1="72115" x2="8589" y2="7211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xmlns="" val="0"/>
            </a:ext>
          </a:extLst>
        </a:blip>
        <a:srcRect r="15492"/>
        <a:stretch/>
      </xdr:blipFill>
      <xdr:spPr>
        <a:xfrm>
          <a:off x="782708" y="2107924"/>
          <a:ext cx="714373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57566</xdr:colOff>
      <xdr:row>23</xdr:row>
      <xdr:rowOff>126724</xdr:rowOff>
    </xdr:from>
    <xdr:to>
      <xdr:col>2</xdr:col>
      <xdr:colOff>3627</xdr:colOff>
      <xdr:row>26</xdr:row>
      <xdr:rowOff>95224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19566" y="4508224"/>
          <a:ext cx="708061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170207</xdr:colOff>
      <xdr:row>11</xdr:row>
      <xdr:rowOff>7040</xdr:rowOff>
    </xdr:from>
    <xdr:to>
      <xdr:col>1</xdr:col>
      <xdr:colOff>710207</xdr:colOff>
      <xdr:row>13</xdr:row>
      <xdr:rowOff>166040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BEBA8EAE-BF5A-486C-A8C5-ECC9F3942E4B}">
              <a14:imgProps xmlns:a14="http://schemas.microsoft.com/office/drawing/2010/main" xmlns="">
                <a14:imgLayer r:embed="rId13">
                  <a14:imgEffect>
                    <a14:backgroundRemoval t="889" b="99556" l="0" r="100000">
                      <a14:foregroundMark x1="49778" y1="82667" x2="49778" y2="82667"/>
                      <a14:foregroundMark x1="52889" y1="87556" x2="52889" y2="87556"/>
                      <a14:foregroundMark x1="46667" y1="86667" x2="46667" y2="86667"/>
                      <a14:foregroundMark x1="47556" y1="51556" x2="47556" y2="51556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32207" y="2102540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170208</xdr:colOff>
      <xdr:row>14</xdr:row>
      <xdr:rowOff>15323</xdr:rowOff>
    </xdr:from>
    <xdr:to>
      <xdr:col>1</xdr:col>
      <xdr:colOff>692013</xdr:colOff>
      <xdr:row>16</xdr:row>
      <xdr:rowOff>174323</xdr:rowOff>
    </xdr:to>
    <xdr:pic>
      <xdr:nvPicPr>
        <xdr:cNvPr id="9" name="Image 8"/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BEBA8EAE-BF5A-486C-A8C5-ECC9F3942E4B}">
              <a14:imgProps xmlns:a14="http://schemas.microsoft.com/office/drawing/2010/main" xmlns="">
                <a14:imgLayer r:embed="rId15">
                  <a14:imgEffect>
                    <a14:backgroundRemoval t="962" b="100000" l="0" r="94393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xmlns="" val="0"/>
            </a:ext>
          </a:extLst>
        </a:blip>
        <a:srcRect l="-1" r="6337"/>
        <a:stretch/>
      </xdr:blipFill>
      <xdr:spPr>
        <a:xfrm>
          <a:off x="932208" y="2682323"/>
          <a:ext cx="52180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1901.587824074071" createdVersion="5" refreshedVersion="5" minRefreshableVersion="3" recordCount="31">
  <cacheSource type="worksheet">
    <worksheetSource name="D_Ventes"/>
  </cacheSource>
  <cacheFields count="3">
    <cacheField name="Prénom" numFmtId="0">
      <sharedItems containsBlank="1" count="12">
        <s v="Christine"/>
        <s v="France"/>
        <s v="Ginette"/>
        <s v="Jean"/>
        <s v="Julie"/>
        <s v="Marie"/>
        <s v="Gaétan"/>
        <s v="Michel"/>
        <s v="Philipe"/>
        <s v="William"/>
        <m/>
        <s v="X" u="1"/>
      </sharedItems>
    </cacheField>
    <cacheField name="Date" numFmtId="165">
      <sharedItems containsNonDate="0" containsDate="1" containsString="0" containsBlank="1" minDate="2014-01-31T00:00:00" maxDate="2014-04-01T00:00:00" count="4">
        <d v="2014-01-31T00:00:00"/>
        <d v="2014-02-28T00:00:00"/>
        <d v="2014-03-31T00:00:00"/>
        <m/>
      </sharedItems>
      <fieldGroup base="1">
        <rangePr groupBy="months" startDate="2014-01-31T00:00:00" endDate="2014-04-01T00:00:00"/>
        <groupItems count="14">
          <s v="(vide)"/>
          <s v="janv"/>
          <s v="févr"/>
          <s v="mars"/>
          <s v="avr"/>
          <s v="mai"/>
          <s v="juin"/>
          <s v="juil"/>
          <s v="août"/>
          <s v="sept"/>
          <s v="oct"/>
          <s v="nov"/>
          <s v="déc"/>
          <s v="&gt;01-04-14"/>
        </groupItems>
      </fieldGroup>
    </cacheField>
    <cacheField name="Vente" numFmtId="164">
      <sharedItems containsString="0" containsBlank="1" containsNumber="1" containsInteger="1" minValue="3000" maxValue="18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n v="15000"/>
  </r>
  <r>
    <x v="1"/>
    <x v="0"/>
    <n v="12500"/>
  </r>
  <r>
    <x v="2"/>
    <x v="0"/>
    <n v="11000"/>
  </r>
  <r>
    <x v="3"/>
    <x v="0"/>
    <n v="7000"/>
  </r>
  <r>
    <x v="4"/>
    <x v="0"/>
    <n v="13000"/>
  </r>
  <r>
    <x v="5"/>
    <x v="0"/>
    <n v="10500"/>
  </r>
  <r>
    <x v="6"/>
    <x v="0"/>
    <n v="5000"/>
  </r>
  <r>
    <x v="7"/>
    <x v="0"/>
    <n v="16000"/>
  </r>
  <r>
    <x v="8"/>
    <x v="0"/>
    <n v="10000"/>
  </r>
  <r>
    <x v="9"/>
    <x v="0"/>
    <n v="10000"/>
  </r>
  <r>
    <x v="0"/>
    <x v="1"/>
    <n v="7000"/>
  </r>
  <r>
    <x v="1"/>
    <x v="1"/>
    <n v="8500"/>
  </r>
  <r>
    <x v="2"/>
    <x v="1"/>
    <n v="11500"/>
  </r>
  <r>
    <x v="3"/>
    <x v="1"/>
    <n v="12000"/>
  </r>
  <r>
    <x v="4"/>
    <x v="1"/>
    <n v="4000"/>
  </r>
  <r>
    <x v="5"/>
    <x v="1"/>
    <n v="11000"/>
  </r>
  <r>
    <x v="6"/>
    <x v="1"/>
    <n v="5200"/>
  </r>
  <r>
    <x v="7"/>
    <x v="1"/>
    <n v="17000"/>
  </r>
  <r>
    <x v="8"/>
    <x v="1"/>
    <n v="9800"/>
  </r>
  <r>
    <x v="9"/>
    <x v="1"/>
    <n v="15000"/>
  </r>
  <r>
    <x v="0"/>
    <x v="2"/>
    <n v="8500"/>
  </r>
  <r>
    <x v="1"/>
    <x v="2"/>
    <n v="14000"/>
  </r>
  <r>
    <x v="2"/>
    <x v="2"/>
    <n v="14000"/>
  </r>
  <r>
    <x v="3"/>
    <x v="2"/>
    <n v="18000"/>
  </r>
  <r>
    <x v="4"/>
    <x v="2"/>
    <n v="3500"/>
  </r>
  <r>
    <x v="5"/>
    <x v="2"/>
    <n v="7000"/>
  </r>
  <r>
    <x v="6"/>
    <x v="2"/>
    <n v="3000"/>
  </r>
  <r>
    <x v="7"/>
    <x v="2"/>
    <n v="13000"/>
  </r>
  <r>
    <x v="8"/>
    <x v="2"/>
    <n v="12500"/>
  </r>
  <r>
    <x v="9"/>
    <x v="2"/>
    <n v="9500"/>
  </r>
  <r>
    <x v="10"/>
    <x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7" cacheId="0" applyNumberFormats="0" applyBorderFormats="0" applyFontFormats="0" applyPatternFormats="0" applyAlignmentFormats="0" applyWidthHeightFormats="1" dataCaption="Valeurs" updatedVersion="5" minRefreshableVersion="3" useAutoFormatting="1" rowGrandTotals="0" colGrandTotals="0" itemPrintTitles="1" createdVersion="5" indent="0" outline="1" outlineData="1" multipleFieldFilters="0" chartFormat="6" rowHeaderCaption="Prénoms" colHeaderCaption="Mois">
  <location ref="F5:I16" firstHeaderRow="1" firstDataRow="2" firstDataCol="1"/>
  <pivotFields count="3">
    <pivotField axis="axisRow" multipleItemSelectionAllowed="1" showAll="0">
      <items count="13">
        <item x="0"/>
        <item x="1"/>
        <item x="6"/>
        <item x="2"/>
        <item x="3"/>
        <item x="4"/>
        <item x="5"/>
        <item x="7"/>
        <item x="8"/>
        <item x="9"/>
        <item h="1" x="10"/>
        <item h="1" m="1" x="11"/>
        <item t="default"/>
      </items>
    </pivotField>
    <pivotField axis="axisCol" showAll="0">
      <items count="15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1">
    <field x="1"/>
  </colFields>
  <colItems count="3">
    <i>
      <x v="1"/>
    </i>
    <i>
      <x v="2"/>
    </i>
    <i>
      <x v="3"/>
    </i>
  </colItems>
  <dataFields count="1">
    <dataField name="Somme de Vente" fld="2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3">
    <pageSetUpPr fitToPage="1"/>
  </sheetPr>
  <dimension ref="A1:M16"/>
  <sheetViews>
    <sheetView tabSelected="1" workbookViewId="0">
      <selection activeCell="E3" sqref="E3"/>
    </sheetView>
  </sheetViews>
  <sheetFormatPr baseColWidth="10" defaultRowHeight="15"/>
  <cols>
    <col min="5" max="6" width="12.7109375" customWidth="1"/>
    <col min="7" max="8" width="11.42578125" customWidth="1"/>
    <col min="10" max="13" width="11.7109375" customWidth="1"/>
  </cols>
  <sheetData>
    <row r="1" spans="1:13">
      <c r="D1" s="2"/>
    </row>
    <row r="2" spans="1:13" ht="15.75" customHeight="1">
      <c r="A2" s="152" t="s">
        <v>12</v>
      </c>
      <c r="B2" s="153"/>
      <c r="C2" s="154"/>
      <c r="D2" s="2"/>
      <c r="E2" s="121" t="s">
        <v>212</v>
      </c>
      <c r="F2" s="167" t="s">
        <v>64</v>
      </c>
      <c r="G2" s="168"/>
      <c r="H2" s="169"/>
      <c r="J2" s="158" t="s">
        <v>113</v>
      </c>
      <c r="K2" s="159"/>
      <c r="L2" s="159"/>
      <c r="M2" s="160"/>
    </row>
    <row r="3" spans="1:13" ht="21.75">
      <c r="A3" s="155" t="s">
        <v>3</v>
      </c>
      <c r="B3" s="156"/>
      <c r="C3" s="157"/>
      <c r="D3" s="2"/>
      <c r="E3" s="19">
        <v>3</v>
      </c>
      <c r="F3" s="82" t="s">
        <v>56</v>
      </c>
      <c r="G3" s="170">
        <f ca="1">C_QuotaMinCum</f>
        <v>30000</v>
      </c>
      <c r="H3" s="171"/>
      <c r="J3" s="161"/>
      <c r="K3" s="162"/>
      <c r="L3" s="162"/>
      <c r="M3" s="163"/>
    </row>
    <row r="4" spans="1:13" ht="15" customHeight="1">
      <c r="E4" s="20" t="str">
        <f>Synthese!F7</f>
        <v>Christine</v>
      </c>
      <c r="F4" s="21">
        <f ca="1">SUM(INDIRECT(E4))</f>
        <v>30500</v>
      </c>
      <c r="G4" s="83" t="str">
        <f t="shared" ref="G4:G13" ca="1" si="0">IF(C_QuotaMinCum&gt;F4,REPT("n",(C_QuotaMinCum-F4)/C_IndicNegatif),"")</f>
        <v/>
      </c>
      <c r="H4" s="84"/>
      <c r="J4" s="164"/>
      <c r="K4" s="165"/>
      <c r="L4" s="165"/>
      <c r="M4" s="166"/>
    </row>
    <row r="5" spans="1:13">
      <c r="E5" s="20" t="str">
        <f>Synthese!F8</f>
        <v>France</v>
      </c>
      <c r="F5" s="85">
        <f t="shared" ref="F5:F13" ca="1" si="1">SUM(INDIRECT(E5))</f>
        <v>35000</v>
      </c>
      <c r="G5" s="86" t="str">
        <f t="shared" ca="1" si="0"/>
        <v/>
      </c>
      <c r="H5" s="87"/>
    </row>
    <row r="6" spans="1:13">
      <c r="E6" s="104" t="str">
        <f>Synthese!F9</f>
        <v>Gaétan</v>
      </c>
      <c r="F6" s="21">
        <f t="shared" ca="1" si="1"/>
        <v>13200</v>
      </c>
      <c r="G6" s="83" t="str">
        <f t="shared" ca="1" si="0"/>
        <v>nnnnnnnnnnnnnnnn</v>
      </c>
      <c r="H6" s="84"/>
    </row>
    <row r="7" spans="1:13">
      <c r="E7" s="20" t="str">
        <f>Synthese!F10</f>
        <v>Ginette</v>
      </c>
      <c r="F7" s="85">
        <f t="shared" ca="1" si="1"/>
        <v>36500</v>
      </c>
      <c r="G7" s="86" t="str">
        <f t="shared" ca="1" si="0"/>
        <v/>
      </c>
      <c r="H7" s="87"/>
    </row>
    <row r="8" spans="1:13">
      <c r="E8" s="20" t="str">
        <f>Synthese!F11</f>
        <v>Jean</v>
      </c>
      <c r="F8" s="21">
        <f t="shared" ca="1" si="1"/>
        <v>37000</v>
      </c>
      <c r="G8" s="83" t="str">
        <f t="shared" ca="1" si="0"/>
        <v/>
      </c>
      <c r="H8" s="84"/>
    </row>
    <row r="9" spans="1:13">
      <c r="E9" s="20" t="str">
        <f>Synthese!F12</f>
        <v>Julie</v>
      </c>
      <c r="F9" s="85">
        <f t="shared" ca="1" si="1"/>
        <v>20500</v>
      </c>
      <c r="G9" s="86" t="str">
        <f t="shared" ca="1" si="0"/>
        <v>nnnnnnnnn</v>
      </c>
      <c r="H9" s="87"/>
    </row>
    <row r="10" spans="1:13">
      <c r="E10" s="20" t="str">
        <f>Synthese!F13</f>
        <v>Marie</v>
      </c>
      <c r="F10" s="21">
        <f t="shared" ca="1" si="1"/>
        <v>28500</v>
      </c>
      <c r="G10" s="83" t="str">
        <f t="shared" ca="1" si="0"/>
        <v>n</v>
      </c>
      <c r="H10" s="84"/>
    </row>
    <row r="11" spans="1:13">
      <c r="E11" s="20" t="str">
        <f>Synthese!F14</f>
        <v>Michel</v>
      </c>
      <c r="F11" s="85">
        <f t="shared" ca="1" si="1"/>
        <v>46000</v>
      </c>
      <c r="G11" s="86" t="str">
        <f t="shared" ca="1" si="0"/>
        <v/>
      </c>
      <c r="H11" s="87"/>
    </row>
    <row r="12" spans="1:13">
      <c r="E12" s="20" t="str">
        <f>Synthese!F15</f>
        <v>Philipe</v>
      </c>
      <c r="F12" s="21">
        <f t="shared" ca="1" si="1"/>
        <v>32300</v>
      </c>
      <c r="G12" s="83" t="str">
        <f t="shared" ca="1" si="0"/>
        <v/>
      </c>
      <c r="H12" s="84"/>
    </row>
    <row r="13" spans="1:13">
      <c r="E13" s="20" t="str">
        <f>Synthese!F16</f>
        <v>William</v>
      </c>
      <c r="F13" s="85">
        <f t="shared" ca="1" si="1"/>
        <v>34500</v>
      </c>
      <c r="G13" s="86" t="str">
        <f t="shared" ca="1" si="0"/>
        <v/>
      </c>
      <c r="H13" s="87"/>
    </row>
    <row r="15" spans="1:13">
      <c r="H15" s="122" t="s">
        <v>124</v>
      </c>
      <c r="I15" s="123">
        <v>0.85</v>
      </c>
    </row>
    <row r="16" spans="1:13" ht="15.75">
      <c r="E16" s="149" t="s">
        <v>138</v>
      </c>
      <c r="F16" s="150"/>
      <c r="G16" s="150"/>
      <c r="H16" s="150"/>
      <c r="I16" s="150"/>
      <c r="J16" s="150"/>
      <c r="K16" s="150"/>
      <c r="L16" s="150"/>
      <c r="M16" s="151"/>
    </row>
  </sheetData>
  <mergeCells count="6">
    <mergeCell ref="E16:M16"/>
    <mergeCell ref="A2:C2"/>
    <mergeCell ref="A3:C3"/>
    <mergeCell ref="J2:M4"/>
    <mergeCell ref="F2:H2"/>
    <mergeCell ref="G3:H3"/>
  </mergeCells>
  <conditionalFormatting sqref="F4:F13">
    <cfRule type="iconSet" priority="3">
      <iconSet iconSet="3Flags">
        <cfvo type="percent" val="0"/>
        <cfvo type="num" val="0"/>
        <cfvo type="formula" val="LARGE($F$4:$F$13,$E$3)"/>
      </iconSet>
    </cfRule>
    <cfRule type="expression" priority="1" stopIfTrue="1">
      <formula>F4&lt;LARGE($F$4:$F$13,$E$3)</formula>
    </cfRule>
  </conditionalFormatting>
  <dataValidations count="2">
    <dataValidation type="list" allowBlank="1" showInputMessage="1" showErrorMessage="1" sqref="A3:C3">
      <formula1>L_Vendeurs</formula1>
    </dataValidation>
    <dataValidation type="list" allowBlank="1" showInputMessage="1" showErrorMessage="1" sqref="E3">
      <formula1>L_NbEmploye</formula1>
    </dataValidation>
  </dataValidations>
  <printOptions headings="1"/>
  <pageMargins left="0.25" right="0.25" top="0.75" bottom="0.75" header="0.3" footer="0.3"/>
  <pageSetup paperSize="5" scale="95" orientation="landscape" cellComments="atEnd" r:id="rId1"/>
  <headerFooter>
    <oddFooter>&amp;L&amp;"-,Italique"&amp;9Fichier : &amp;Z&amp;F
Feuille : &amp;A&amp;R&amp;"-,Italique"&amp;9Imprimé le : &amp;D
à &amp;T</oddFooter>
  </headerFooter>
  <drawing r:id="rId2"/>
  <legacyDrawing r:id="rId3"/>
  <extLst xmlns:x14="http://schemas.microsoft.com/office/spreadsheetml/2009/9/main">
    <ext uri="{78C0D931-6437-407d-A8EE-F0AAD7539E65}">
      <x14:conditionalFormattings>
        <x14:conditionalFormatting xmlns:xm="http://schemas.microsoft.com/office/excel/2006/main">
          <x14:cfRule type="iconSet" priority="1" id="{412E6611-AC9A-4CEA-BBBF-4F520483D3A6}">
            <x14:iconSet iconSet="3Stars" custom="1">
              <x14:cfvo type="percent">
                <xm:f>0</xm:f>
              </x14:cfvo>
              <x14:cfvo type="num">
                <xm:f>0</xm:f>
              </x14:cfvo>
              <x14:cfvo type="formula">
                <xm:f>LARGE($F$4:$F$13,$E$3)</xm:f>
              </x14:cfvo>
              <x14:cfIcon iconSet="NoIcons" iconId="0"/>
              <x14:cfIcon iconSet="NoIcons" iconId="0"/>
              <x14:cfIcon iconSet="3Stars" iconId="2"/>
            </x14:iconSet>
          </x14:cfRule>
          <xm:sqref>F4:F13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>
    <pageSetUpPr fitToPage="1"/>
  </sheetPr>
  <dimension ref="A1:X30"/>
  <sheetViews>
    <sheetView workbookViewId="0"/>
  </sheetViews>
  <sheetFormatPr baseColWidth="10" defaultRowHeight="12.75"/>
  <cols>
    <col min="1" max="1" width="19.7109375" style="2" bestFit="1" customWidth="1"/>
    <col min="2" max="4" width="11.42578125" style="2"/>
    <col min="5" max="5" width="4.140625" style="2" customWidth="1"/>
    <col min="6" max="6" width="16.42578125" style="2" bestFit="1" customWidth="1"/>
    <col min="7" max="7" width="7.7109375" style="2" customWidth="1"/>
    <col min="8" max="9" width="6" style="2" bestFit="1" customWidth="1"/>
    <col min="10" max="20" width="11.42578125" style="2" customWidth="1"/>
    <col min="21" max="16384" width="11.42578125" style="2"/>
  </cols>
  <sheetData>
    <row r="1" spans="1:24" ht="15">
      <c r="A1" s="131" t="s">
        <v>210</v>
      </c>
      <c r="B1" s="132">
        <f>COUNTA(L_Vendeurs)</f>
        <v>10</v>
      </c>
      <c r="C1" s="133"/>
      <c r="E1"/>
      <c r="F1" s="172" t="s">
        <v>17</v>
      </c>
      <c r="G1" s="172"/>
      <c r="H1" s="172"/>
      <c r="I1" s="172"/>
      <c r="J1"/>
    </row>
    <row r="2" spans="1:24">
      <c r="A2" s="131" t="s">
        <v>211</v>
      </c>
      <c r="B2" s="2">
        <f>IF(OR(B1=0,B1=""),"",B1-1)</f>
        <v>9</v>
      </c>
      <c r="C2" s="133"/>
    </row>
    <row r="3" spans="1:24" ht="15">
      <c r="B3" s="2">
        <f t="shared" ref="B3:B30" si="0">IF(OR(B2=0,B2=""),"",B2-1)</f>
        <v>8</v>
      </c>
      <c r="C3" s="133"/>
      <c r="F3"/>
      <c r="G3"/>
    </row>
    <row r="4" spans="1:24">
      <c r="B4" s="2">
        <f t="shared" si="0"/>
        <v>7</v>
      </c>
      <c r="C4" s="133"/>
    </row>
    <row r="5" spans="1:24" ht="15">
      <c r="B5" s="2">
        <f t="shared" si="0"/>
        <v>6</v>
      </c>
      <c r="F5" s="8" t="s">
        <v>21</v>
      </c>
      <c r="G5" s="8" t="s">
        <v>20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ht="15">
      <c r="B6" s="2">
        <f t="shared" si="0"/>
        <v>5</v>
      </c>
      <c r="F6" s="8" t="s">
        <v>19</v>
      </c>
      <c r="G6" t="s">
        <v>22</v>
      </c>
      <c r="H6" t="s">
        <v>23</v>
      </c>
      <c r="I6" t="s">
        <v>24</v>
      </c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ht="15">
      <c r="B7" s="2">
        <f t="shared" si="0"/>
        <v>4</v>
      </c>
      <c r="F7" s="9" t="s">
        <v>1</v>
      </c>
      <c r="G7" s="7">
        <v>15000</v>
      </c>
      <c r="H7" s="7">
        <v>7000</v>
      </c>
      <c r="I7" s="7">
        <v>8500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1:24" ht="15">
      <c r="B8" s="2">
        <f t="shared" si="0"/>
        <v>3</v>
      </c>
      <c r="F8" s="9" t="s">
        <v>2</v>
      </c>
      <c r="G8" s="7">
        <v>12500</v>
      </c>
      <c r="H8" s="7">
        <v>8500</v>
      </c>
      <c r="I8" s="7">
        <v>14000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</row>
    <row r="9" spans="1:24" ht="15">
      <c r="B9" s="2">
        <f t="shared" si="0"/>
        <v>2</v>
      </c>
      <c r="F9" s="9" t="s">
        <v>0</v>
      </c>
      <c r="G9" s="7">
        <v>5000</v>
      </c>
      <c r="H9" s="7">
        <v>5200</v>
      </c>
      <c r="I9" s="7">
        <v>3000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</row>
    <row r="10" spans="1:24" ht="15">
      <c r="B10" s="2">
        <f t="shared" si="0"/>
        <v>1</v>
      </c>
      <c r="F10" s="9" t="s">
        <v>3</v>
      </c>
      <c r="G10" s="7">
        <v>11000</v>
      </c>
      <c r="H10" s="7">
        <v>11500</v>
      </c>
      <c r="I10" s="7">
        <v>14000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</row>
    <row r="11" spans="1:24" ht="15">
      <c r="B11" s="2">
        <f t="shared" si="0"/>
        <v>0</v>
      </c>
      <c r="F11" s="9" t="s">
        <v>9</v>
      </c>
      <c r="G11" s="7">
        <v>7000</v>
      </c>
      <c r="H11" s="7">
        <v>12000</v>
      </c>
      <c r="I11" s="7">
        <v>18000</v>
      </c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</row>
    <row r="12" spans="1:24" ht="15">
      <c r="B12" s="2" t="str">
        <f t="shared" si="0"/>
        <v/>
      </c>
      <c r="F12" s="9" t="s">
        <v>4</v>
      </c>
      <c r="G12" s="7">
        <v>13000</v>
      </c>
      <c r="H12" s="7">
        <v>4000</v>
      </c>
      <c r="I12" s="7">
        <v>3500</v>
      </c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1:24" ht="15">
      <c r="B13" s="2" t="str">
        <f t="shared" si="0"/>
        <v/>
      </c>
      <c r="F13" s="9" t="s">
        <v>5</v>
      </c>
      <c r="G13" s="7">
        <v>10500</v>
      </c>
      <c r="H13" s="7">
        <v>11000</v>
      </c>
      <c r="I13" s="7">
        <v>7000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1:24" ht="15">
      <c r="B14" s="2" t="str">
        <f t="shared" si="0"/>
        <v/>
      </c>
      <c r="F14" s="9" t="s">
        <v>6</v>
      </c>
      <c r="G14" s="7">
        <v>16000</v>
      </c>
      <c r="H14" s="7">
        <v>17000</v>
      </c>
      <c r="I14" s="7">
        <v>13000</v>
      </c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 ht="15">
      <c r="B15" s="2" t="str">
        <f t="shared" si="0"/>
        <v/>
      </c>
      <c r="F15" s="9" t="s">
        <v>7</v>
      </c>
      <c r="G15" s="7">
        <v>10000</v>
      </c>
      <c r="H15" s="7">
        <v>9800</v>
      </c>
      <c r="I15" s="7">
        <v>12500</v>
      </c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 ht="15">
      <c r="B16" s="2" t="str">
        <f t="shared" si="0"/>
        <v/>
      </c>
      <c r="F16" s="9" t="s">
        <v>8</v>
      </c>
      <c r="G16" s="7">
        <v>10000</v>
      </c>
      <c r="H16" s="7">
        <v>15000</v>
      </c>
      <c r="I16" s="7">
        <v>9500</v>
      </c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ht="15">
      <c r="B17" s="2" t="str">
        <f t="shared" si="0"/>
        <v/>
      </c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ht="15">
      <c r="B18" s="2" t="str">
        <f t="shared" si="0"/>
        <v/>
      </c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ht="15">
      <c r="B19" s="2" t="str">
        <f t="shared" si="0"/>
        <v/>
      </c>
      <c r="F19"/>
      <c r="G19"/>
      <c r="H19"/>
      <c r="O19"/>
      <c r="P19"/>
      <c r="Q19"/>
      <c r="R19"/>
      <c r="S19"/>
      <c r="T19"/>
      <c r="U19"/>
      <c r="V19"/>
      <c r="W19"/>
      <c r="X19"/>
    </row>
    <row r="20" spans="2:24" ht="15">
      <c r="B20" s="2" t="str">
        <f t="shared" si="0"/>
        <v/>
      </c>
      <c r="F20"/>
      <c r="G20"/>
      <c r="H20"/>
      <c r="O20"/>
      <c r="P20"/>
      <c r="Q20"/>
      <c r="R20"/>
      <c r="S20"/>
      <c r="T20"/>
      <c r="U20"/>
      <c r="V20"/>
      <c r="W20"/>
      <c r="X20"/>
    </row>
    <row r="21" spans="2:24" ht="15">
      <c r="B21" s="2" t="str">
        <f t="shared" si="0"/>
        <v/>
      </c>
      <c r="F21"/>
      <c r="G21"/>
      <c r="H21"/>
      <c r="O21"/>
      <c r="P21"/>
      <c r="Q21"/>
      <c r="R21"/>
      <c r="S21"/>
      <c r="T21"/>
      <c r="U21"/>
      <c r="V21"/>
      <c r="W21"/>
      <c r="X21"/>
    </row>
    <row r="22" spans="2:24" ht="15">
      <c r="B22" s="2" t="str">
        <f t="shared" si="0"/>
        <v/>
      </c>
      <c r="F22"/>
      <c r="G22"/>
      <c r="H22"/>
      <c r="O22"/>
      <c r="P22"/>
      <c r="Q22"/>
      <c r="R22"/>
      <c r="S22"/>
      <c r="T22"/>
      <c r="U22"/>
      <c r="V22"/>
      <c r="W22"/>
      <c r="X22"/>
    </row>
    <row r="23" spans="2:24" ht="15">
      <c r="B23" s="2" t="str">
        <f t="shared" si="0"/>
        <v/>
      </c>
      <c r="O23"/>
      <c r="P23"/>
      <c r="Q23"/>
      <c r="R23"/>
      <c r="S23"/>
      <c r="T23"/>
      <c r="U23"/>
      <c r="V23"/>
      <c r="W23"/>
      <c r="X23"/>
    </row>
    <row r="24" spans="2:24" ht="15">
      <c r="B24" s="2" t="str">
        <f t="shared" si="0"/>
        <v/>
      </c>
      <c r="O24"/>
      <c r="P24"/>
      <c r="Q24"/>
      <c r="R24"/>
      <c r="S24"/>
      <c r="T24"/>
      <c r="U24"/>
      <c r="V24"/>
      <c r="W24"/>
      <c r="X24"/>
    </row>
    <row r="25" spans="2:24" ht="15">
      <c r="B25" s="2" t="str">
        <f t="shared" si="0"/>
        <v/>
      </c>
      <c r="O25"/>
      <c r="P25"/>
      <c r="Q25"/>
      <c r="R25"/>
      <c r="S25"/>
      <c r="T25"/>
      <c r="U25"/>
      <c r="V25"/>
      <c r="W25"/>
      <c r="X25"/>
    </row>
    <row r="26" spans="2:24" ht="15">
      <c r="B26" s="2" t="str">
        <f t="shared" si="0"/>
        <v/>
      </c>
      <c r="O26"/>
      <c r="P26"/>
      <c r="Q26"/>
      <c r="R26"/>
      <c r="S26"/>
      <c r="T26"/>
      <c r="U26"/>
      <c r="V26"/>
      <c r="W26"/>
      <c r="X26"/>
    </row>
    <row r="27" spans="2:24" ht="15">
      <c r="B27" s="2" t="str">
        <f t="shared" si="0"/>
        <v/>
      </c>
      <c r="O27"/>
      <c r="P27"/>
      <c r="Q27"/>
      <c r="R27"/>
      <c r="S27"/>
      <c r="T27"/>
      <c r="U27"/>
      <c r="V27"/>
      <c r="W27"/>
      <c r="X27"/>
    </row>
    <row r="28" spans="2:24" ht="15">
      <c r="B28" s="2" t="str">
        <f t="shared" si="0"/>
        <v/>
      </c>
      <c r="O28"/>
      <c r="P28"/>
      <c r="Q28"/>
      <c r="R28"/>
      <c r="S28"/>
      <c r="T28"/>
      <c r="U28"/>
      <c r="V28"/>
      <c r="W28"/>
      <c r="X28"/>
    </row>
    <row r="29" spans="2:24">
      <c r="B29" s="2" t="str">
        <f t="shared" si="0"/>
        <v/>
      </c>
    </row>
    <row r="30" spans="2:24">
      <c r="B30" s="2" t="str">
        <f t="shared" si="0"/>
        <v/>
      </c>
      <c r="C30" s="133"/>
      <c r="D30" s="133"/>
    </row>
  </sheetData>
  <dataConsolidate/>
  <mergeCells count="1">
    <mergeCell ref="F1:I1"/>
  </mergeCells>
  <printOptions headings="1"/>
  <pageMargins left="0.25" right="0.25" top="0.75" bottom="0.75" header="0.3" footer="0.3"/>
  <pageSetup paperSize="5" orientation="landscape" cellComments="atEnd" r:id="rId2"/>
  <headerFooter>
    <oddFooter>&amp;C&amp;F&amp;L&amp;A&amp;R&amp;"-,Italique"&amp;9Imprimé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workbookViewId="0">
      <selection sqref="A1:H1"/>
    </sheetView>
  </sheetViews>
  <sheetFormatPr baseColWidth="10" defaultColWidth="10.7109375" defaultRowHeight="15"/>
  <cols>
    <col min="1" max="1" width="20.7109375" customWidth="1"/>
    <col min="2" max="2" width="12.7109375" customWidth="1"/>
    <col min="3" max="3" width="20.7109375" customWidth="1"/>
    <col min="4" max="4" width="12.7109375" customWidth="1"/>
    <col min="5" max="5" width="20.7109375" customWidth="1"/>
    <col min="6" max="6" width="12.7109375" customWidth="1"/>
    <col min="7" max="7" width="20.7109375" customWidth="1"/>
    <col min="8" max="8" width="12.7109375" customWidth="1"/>
    <col min="9" max="9" width="6.7109375" customWidth="1"/>
    <col min="10" max="10" width="7.7109375" customWidth="1"/>
    <col min="11" max="12" width="15.7109375" customWidth="1"/>
    <col min="13" max="13" width="7.7109375" customWidth="1"/>
  </cols>
  <sheetData>
    <row r="1" spans="1:15" ht="19.5" thickBot="1">
      <c r="A1" s="173" t="s">
        <v>52</v>
      </c>
      <c r="B1" s="174"/>
      <c r="C1" s="174"/>
      <c r="D1" s="174"/>
      <c r="E1" s="174"/>
      <c r="F1" s="174"/>
      <c r="G1" s="174"/>
      <c r="H1" s="175"/>
    </row>
    <row r="2" spans="1:15">
      <c r="A2" s="17" t="s">
        <v>53</v>
      </c>
      <c r="B2" s="18">
        <v>120000</v>
      </c>
      <c r="C2" s="17" t="s">
        <v>54</v>
      </c>
      <c r="D2" s="18">
        <f>C_ObjectifAn/12</f>
        <v>10000</v>
      </c>
      <c r="E2" s="17" t="s">
        <v>55</v>
      </c>
      <c r="F2" s="18">
        <f ca="1">COUNTA(L_Mois)*D2</f>
        <v>30000</v>
      </c>
      <c r="G2" s="17" t="s">
        <v>25</v>
      </c>
      <c r="H2" s="18">
        <v>1000</v>
      </c>
    </row>
    <row r="5" spans="1:15" ht="15.75">
      <c r="A5" s="64"/>
      <c r="B5" s="63"/>
      <c r="C5" s="62" t="s">
        <v>105</v>
      </c>
      <c r="D5" s="61">
        <f>Satisfactions!$O$11</f>
        <v>4.2816071428571423</v>
      </c>
    </row>
    <row r="6" spans="1:15">
      <c r="A6" s="60"/>
      <c r="B6" s="2"/>
      <c r="C6" s="59" t="s">
        <v>104</v>
      </c>
      <c r="D6" s="58">
        <f>Satisfactions!$P$12</f>
        <v>0.85632142857142857</v>
      </c>
    </row>
    <row r="7" spans="1:15">
      <c r="A7" s="57"/>
      <c r="B7" s="56"/>
      <c r="C7" s="55" t="s">
        <v>103</v>
      </c>
      <c r="D7" s="54">
        <f>1-D6</f>
        <v>0.14367857142857143</v>
      </c>
    </row>
    <row r="8" spans="1:15">
      <c r="A8" s="53"/>
      <c r="B8" s="52"/>
      <c r="C8" s="51" t="s">
        <v>102</v>
      </c>
      <c r="D8" s="50">
        <v>1</v>
      </c>
    </row>
    <row r="12" spans="1:15">
      <c r="G12" s="4"/>
      <c r="H12" s="4"/>
      <c r="I12" s="4"/>
      <c r="J12" s="4"/>
      <c r="K12" s="4"/>
      <c r="L12" s="4"/>
      <c r="M12" s="4"/>
      <c r="N12" s="4"/>
      <c r="O12" s="4"/>
    </row>
    <row r="13" spans="1:15">
      <c r="D13" s="70"/>
    </row>
    <row r="14" spans="1:15">
      <c r="D14" s="70"/>
    </row>
    <row r="15" spans="1:15">
      <c r="D15" s="70"/>
    </row>
    <row r="16" spans="1:15">
      <c r="D16" s="70"/>
    </row>
    <row r="17" spans="4:4">
      <c r="D17" s="70"/>
    </row>
    <row r="18" spans="4:4">
      <c r="D18" s="70"/>
    </row>
    <row r="19" spans="4:4">
      <c r="D19" s="70"/>
    </row>
    <row r="20" spans="4:4">
      <c r="D20" s="70"/>
    </row>
    <row r="21" spans="4:4">
      <c r="D21" s="70"/>
    </row>
    <row r="22" spans="4:4">
      <c r="D22" s="70"/>
    </row>
  </sheetData>
  <mergeCells count="1">
    <mergeCell ref="A1:H1"/>
  </mergeCells>
  <printOptions headings="1"/>
  <pageMargins left="0.25" right="0.25" top="0.75" bottom="0.75" header="0.3" footer="0.3"/>
  <pageSetup paperSize="5" scale="85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1">
    <pageSetUpPr fitToPage="1"/>
  </sheetPr>
  <dimension ref="A1:C31"/>
  <sheetViews>
    <sheetView workbookViewId="0"/>
  </sheetViews>
  <sheetFormatPr baseColWidth="10" defaultRowHeight="15"/>
  <cols>
    <col min="1" max="1" width="11.42578125" style="4"/>
    <col min="2" max="2" width="11.42578125" style="11"/>
    <col min="3" max="3" width="11.42578125" style="14"/>
  </cols>
  <sheetData>
    <row r="1" spans="1:3">
      <c r="A1" s="3" t="s">
        <v>10</v>
      </c>
      <c r="B1" s="10" t="s">
        <v>18</v>
      </c>
      <c r="C1" s="12" t="s">
        <v>11</v>
      </c>
    </row>
    <row r="2" spans="1:3">
      <c r="A2" s="2" t="s">
        <v>1</v>
      </c>
      <c r="B2" s="11">
        <v>41670</v>
      </c>
      <c r="C2" s="13">
        <v>15000</v>
      </c>
    </row>
    <row r="3" spans="1:3">
      <c r="A3" s="1" t="s">
        <v>2</v>
      </c>
      <c r="B3" s="11">
        <v>41670</v>
      </c>
      <c r="C3" s="13">
        <v>12500</v>
      </c>
    </row>
    <row r="4" spans="1:3">
      <c r="A4" s="1" t="s">
        <v>3</v>
      </c>
      <c r="B4" s="11">
        <v>41670</v>
      </c>
      <c r="C4" s="13">
        <v>11000</v>
      </c>
    </row>
    <row r="5" spans="1:3">
      <c r="A5" s="1" t="s">
        <v>9</v>
      </c>
      <c r="B5" s="11">
        <v>41670</v>
      </c>
      <c r="C5" s="13">
        <v>7000</v>
      </c>
    </row>
    <row r="6" spans="1:3">
      <c r="A6" s="1" t="s">
        <v>4</v>
      </c>
      <c r="B6" s="11">
        <v>41670</v>
      </c>
      <c r="C6" s="13">
        <v>13000</v>
      </c>
    </row>
    <row r="7" spans="1:3">
      <c r="A7" s="1" t="s">
        <v>5</v>
      </c>
      <c r="B7" s="11">
        <v>41670</v>
      </c>
      <c r="C7" s="13">
        <v>10500</v>
      </c>
    </row>
    <row r="8" spans="1:3">
      <c r="A8" s="2" t="s">
        <v>0</v>
      </c>
      <c r="B8" s="11">
        <v>41670</v>
      </c>
      <c r="C8" s="13">
        <v>5000</v>
      </c>
    </row>
    <row r="9" spans="1:3">
      <c r="A9" s="1" t="s">
        <v>6</v>
      </c>
      <c r="B9" s="11">
        <v>41670</v>
      </c>
      <c r="C9" s="13">
        <v>16000</v>
      </c>
    </row>
    <row r="10" spans="1:3">
      <c r="A10" s="1" t="s">
        <v>7</v>
      </c>
      <c r="B10" s="11">
        <v>41670</v>
      </c>
      <c r="C10" s="13">
        <v>10000</v>
      </c>
    </row>
    <row r="11" spans="1:3">
      <c r="A11" s="1" t="s">
        <v>8</v>
      </c>
      <c r="B11" s="11">
        <v>41670</v>
      </c>
      <c r="C11" s="13">
        <v>10000</v>
      </c>
    </row>
    <row r="12" spans="1:3">
      <c r="A12" s="2" t="s">
        <v>1</v>
      </c>
      <c r="B12" s="11">
        <v>41698</v>
      </c>
      <c r="C12" s="13">
        <v>7000</v>
      </c>
    </row>
    <row r="13" spans="1:3">
      <c r="A13" s="1" t="s">
        <v>2</v>
      </c>
      <c r="B13" s="11">
        <v>41698</v>
      </c>
      <c r="C13" s="13">
        <v>8500</v>
      </c>
    </row>
    <row r="14" spans="1:3">
      <c r="A14" s="1" t="s">
        <v>3</v>
      </c>
      <c r="B14" s="11">
        <v>41698</v>
      </c>
      <c r="C14" s="13">
        <v>11500</v>
      </c>
    </row>
    <row r="15" spans="1:3">
      <c r="A15" s="1" t="s">
        <v>9</v>
      </c>
      <c r="B15" s="11">
        <v>41698</v>
      </c>
      <c r="C15" s="13">
        <v>12000</v>
      </c>
    </row>
    <row r="16" spans="1:3">
      <c r="A16" s="1" t="s">
        <v>4</v>
      </c>
      <c r="B16" s="11">
        <v>41698</v>
      </c>
      <c r="C16" s="13">
        <v>4000</v>
      </c>
    </row>
    <row r="17" spans="1:3">
      <c r="A17" s="1" t="s">
        <v>5</v>
      </c>
      <c r="B17" s="11">
        <v>41698</v>
      </c>
      <c r="C17" s="13">
        <v>11000</v>
      </c>
    </row>
    <row r="18" spans="1:3">
      <c r="A18" s="2" t="s">
        <v>0</v>
      </c>
      <c r="B18" s="11">
        <v>41698</v>
      </c>
      <c r="C18" s="13">
        <v>5200</v>
      </c>
    </row>
    <row r="19" spans="1:3">
      <c r="A19" s="1" t="s">
        <v>6</v>
      </c>
      <c r="B19" s="11">
        <v>41698</v>
      </c>
      <c r="C19" s="13">
        <v>17000</v>
      </c>
    </row>
    <row r="20" spans="1:3">
      <c r="A20" s="1" t="s">
        <v>7</v>
      </c>
      <c r="B20" s="11">
        <v>41698</v>
      </c>
      <c r="C20" s="13">
        <v>9800</v>
      </c>
    </row>
    <row r="21" spans="1:3">
      <c r="A21" s="1" t="s">
        <v>8</v>
      </c>
      <c r="B21" s="11">
        <v>41698</v>
      </c>
      <c r="C21" s="13">
        <v>15000</v>
      </c>
    </row>
    <row r="22" spans="1:3">
      <c r="A22" s="2" t="s">
        <v>1</v>
      </c>
      <c r="B22" s="11">
        <v>41729</v>
      </c>
      <c r="C22" s="13">
        <v>8500</v>
      </c>
    </row>
    <row r="23" spans="1:3">
      <c r="A23" s="1" t="s">
        <v>2</v>
      </c>
      <c r="B23" s="11">
        <v>41729</v>
      </c>
      <c r="C23" s="13">
        <v>14000</v>
      </c>
    </row>
    <row r="24" spans="1:3">
      <c r="A24" s="1" t="s">
        <v>3</v>
      </c>
      <c r="B24" s="11">
        <v>41729</v>
      </c>
      <c r="C24" s="13">
        <v>14000</v>
      </c>
    </row>
    <row r="25" spans="1:3">
      <c r="A25" s="1" t="s">
        <v>9</v>
      </c>
      <c r="B25" s="11">
        <v>41729</v>
      </c>
      <c r="C25" s="13">
        <v>18000</v>
      </c>
    </row>
    <row r="26" spans="1:3">
      <c r="A26" s="1" t="s">
        <v>4</v>
      </c>
      <c r="B26" s="11">
        <v>41729</v>
      </c>
      <c r="C26" s="13">
        <v>3500</v>
      </c>
    </row>
    <row r="27" spans="1:3">
      <c r="A27" s="1" t="s">
        <v>5</v>
      </c>
      <c r="B27" s="11">
        <v>41729</v>
      </c>
      <c r="C27" s="13">
        <v>7000</v>
      </c>
    </row>
    <row r="28" spans="1:3">
      <c r="A28" s="2" t="s">
        <v>0</v>
      </c>
      <c r="B28" s="11">
        <v>41729</v>
      </c>
      <c r="C28" s="13">
        <v>3000</v>
      </c>
    </row>
    <row r="29" spans="1:3">
      <c r="A29" s="1" t="s">
        <v>6</v>
      </c>
      <c r="B29" s="11">
        <v>41729</v>
      </c>
      <c r="C29" s="13">
        <v>13000</v>
      </c>
    </row>
    <row r="30" spans="1:3">
      <c r="A30" s="1" t="s">
        <v>7</v>
      </c>
      <c r="B30" s="11">
        <v>41729</v>
      </c>
      <c r="C30" s="13">
        <v>12500</v>
      </c>
    </row>
    <row r="31" spans="1:3">
      <c r="A31" s="1" t="s">
        <v>8</v>
      </c>
      <c r="B31" s="11">
        <v>41729</v>
      </c>
      <c r="C31" s="13">
        <v>9500</v>
      </c>
    </row>
  </sheetData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>
      <selection sqref="A1:B1"/>
    </sheetView>
  </sheetViews>
  <sheetFormatPr baseColWidth="10" defaultRowHeight="12.75"/>
  <cols>
    <col min="1" max="1" width="2.28515625" style="32" bestFit="1" customWidth="1"/>
    <col min="2" max="2" width="40.5703125" style="32" bestFit="1" customWidth="1"/>
    <col min="3" max="3" width="2.28515625" style="32" bestFit="1" customWidth="1"/>
    <col min="4" max="12" width="11.5703125" style="32" customWidth="1"/>
    <col min="13" max="13" width="12.5703125" style="32" customWidth="1"/>
    <col min="14" max="14" width="3.42578125" style="32" customWidth="1"/>
    <col min="15" max="15" width="8.5703125" style="32" customWidth="1"/>
    <col min="16" max="16" width="6.85546875" style="32" customWidth="1"/>
    <col min="17" max="16384" width="11.42578125" style="32"/>
  </cols>
  <sheetData>
    <row r="1" spans="1:18" ht="136.5">
      <c r="A1" s="176" t="s">
        <v>139</v>
      </c>
      <c r="B1" s="176"/>
      <c r="C1" s="88">
        <v>5</v>
      </c>
      <c r="D1" s="33" t="s">
        <v>1</v>
      </c>
      <c r="E1" s="34" t="s">
        <v>2</v>
      </c>
      <c r="F1" s="33" t="s">
        <v>0</v>
      </c>
      <c r="G1" s="34" t="s">
        <v>3</v>
      </c>
      <c r="H1" s="33" t="s">
        <v>9</v>
      </c>
      <c r="I1" s="34" t="s">
        <v>4</v>
      </c>
      <c r="J1" s="33" t="s">
        <v>5</v>
      </c>
      <c r="K1" s="34" t="s">
        <v>6</v>
      </c>
      <c r="L1" s="33" t="s">
        <v>7</v>
      </c>
      <c r="M1" s="34" t="s">
        <v>8</v>
      </c>
    </row>
    <row r="2" spans="1:18" ht="15">
      <c r="A2" s="35">
        <v>1</v>
      </c>
      <c r="B2" s="36" t="s">
        <v>87</v>
      </c>
      <c r="C2" s="89" t="s">
        <v>86</v>
      </c>
      <c r="D2" s="37">
        <v>4.5</v>
      </c>
      <c r="E2" s="38">
        <v>4.5</v>
      </c>
      <c r="F2" s="38">
        <v>3.7</v>
      </c>
      <c r="G2" s="38">
        <v>4</v>
      </c>
      <c r="H2" s="38">
        <v>4.8</v>
      </c>
      <c r="I2" s="38">
        <v>3.7</v>
      </c>
      <c r="J2" s="38">
        <v>4.666666666666667</v>
      </c>
      <c r="K2" s="38">
        <v>4.7</v>
      </c>
      <c r="L2" s="38">
        <v>4</v>
      </c>
      <c r="M2" s="39">
        <v>4.2</v>
      </c>
      <c r="N2" s="89" t="s">
        <v>86</v>
      </c>
      <c r="O2" s="40">
        <f t="shared" ref="O2:O9" si="0">AVERAGE(D2:N2)</f>
        <v>4.2766666666666673</v>
      </c>
      <c r="P2" s="41">
        <f>O2/$C$1</f>
        <v>0.8553333333333335</v>
      </c>
      <c r="R2"/>
    </row>
    <row r="3" spans="1:18" ht="15">
      <c r="A3" s="35">
        <v>2</v>
      </c>
      <c r="B3" s="36" t="s">
        <v>89</v>
      </c>
      <c r="C3" s="90" t="s">
        <v>88</v>
      </c>
      <c r="D3" s="42">
        <v>4.666666666666667</v>
      </c>
      <c r="E3" s="43">
        <v>4.9000000000000004</v>
      </c>
      <c r="F3" s="43">
        <v>3.8</v>
      </c>
      <c r="G3" s="43">
        <v>4.5</v>
      </c>
      <c r="H3" s="43">
        <v>4.3</v>
      </c>
      <c r="I3" s="43">
        <v>4.2</v>
      </c>
      <c r="J3" s="43">
        <v>5</v>
      </c>
      <c r="K3" s="43">
        <v>4.5</v>
      </c>
      <c r="L3" s="43">
        <v>5</v>
      </c>
      <c r="M3" s="44">
        <v>4.3</v>
      </c>
      <c r="N3" s="90" t="s">
        <v>88</v>
      </c>
      <c r="O3" s="40">
        <f t="shared" si="0"/>
        <v>4.5166666666666666</v>
      </c>
      <c r="P3" s="41">
        <f t="shared" ref="P3:P9" si="1">O3/$C$1</f>
        <v>0.90333333333333332</v>
      </c>
      <c r="R3"/>
    </row>
    <row r="4" spans="1:18" ht="15">
      <c r="A4" s="35">
        <v>3</v>
      </c>
      <c r="B4" s="36" t="s">
        <v>91</v>
      </c>
      <c r="C4" s="90" t="s">
        <v>90</v>
      </c>
      <c r="D4" s="42">
        <v>4.5</v>
      </c>
      <c r="E4" s="43">
        <v>4.5</v>
      </c>
      <c r="F4" s="43">
        <v>4.7142857142857144</v>
      </c>
      <c r="G4" s="43">
        <v>4.5</v>
      </c>
      <c r="H4" s="43">
        <v>4</v>
      </c>
      <c r="I4" s="43">
        <v>4.2</v>
      </c>
      <c r="J4" s="43">
        <v>4.333333333333333</v>
      </c>
      <c r="K4" s="43">
        <v>4.5999999999999996</v>
      </c>
      <c r="L4" s="43">
        <v>4.333333333333333</v>
      </c>
      <c r="M4" s="44">
        <v>4.7</v>
      </c>
      <c r="N4" s="90" t="s">
        <v>90</v>
      </c>
      <c r="O4" s="40">
        <f t="shared" si="0"/>
        <v>4.4380952380952383</v>
      </c>
      <c r="P4" s="41">
        <f t="shared" si="1"/>
        <v>0.88761904761904764</v>
      </c>
      <c r="R4"/>
    </row>
    <row r="5" spans="1:18" ht="15">
      <c r="A5" s="35">
        <v>4</v>
      </c>
      <c r="B5" s="36" t="s">
        <v>140</v>
      </c>
      <c r="C5" s="90" t="s">
        <v>141</v>
      </c>
      <c r="D5" s="91">
        <v>4.8</v>
      </c>
      <c r="E5" s="92">
        <v>4.8</v>
      </c>
      <c r="F5" s="92">
        <v>3.8</v>
      </c>
      <c r="G5" s="92">
        <v>4</v>
      </c>
      <c r="H5" s="92">
        <v>4.2</v>
      </c>
      <c r="I5" s="92">
        <v>4</v>
      </c>
      <c r="J5" s="92">
        <v>4</v>
      </c>
      <c r="K5" s="92">
        <v>4.5</v>
      </c>
      <c r="L5" s="92">
        <v>4</v>
      </c>
      <c r="M5" s="93">
        <v>4.8</v>
      </c>
      <c r="N5" s="90" t="s">
        <v>141</v>
      </c>
      <c r="O5" s="40">
        <f t="shared" si="0"/>
        <v>4.2899999999999991</v>
      </c>
      <c r="P5" s="41">
        <f t="shared" si="1"/>
        <v>0.85799999999999987</v>
      </c>
      <c r="R5"/>
    </row>
    <row r="6" spans="1:18" ht="15">
      <c r="A6" s="35">
        <v>5</v>
      </c>
      <c r="B6" s="36" t="s">
        <v>96</v>
      </c>
      <c r="C6" s="94" t="s">
        <v>142</v>
      </c>
      <c r="D6" s="45">
        <v>4.5</v>
      </c>
      <c r="E6" s="46">
        <v>4.5</v>
      </c>
      <c r="F6" s="46">
        <v>4.7142857142857144</v>
      </c>
      <c r="G6" s="46">
        <v>4.5</v>
      </c>
      <c r="H6" s="46">
        <v>4</v>
      </c>
      <c r="I6" s="46">
        <v>3.7</v>
      </c>
      <c r="J6" s="46">
        <v>4.666666666666667</v>
      </c>
      <c r="K6" s="46">
        <v>4.8</v>
      </c>
      <c r="L6" s="46">
        <v>4</v>
      </c>
      <c r="M6" s="47">
        <v>5</v>
      </c>
      <c r="N6" s="94" t="s">
        <v>142</v>
      </c>
      <c r="O6" s="40">
        <f t="shared" si="0"/>
        <v>4.4380952380952383</v>
      </c>
      <c r="P6" s="41">
        <f t="shared" si="1"/>
        <v>0.88761904761904764</v>
      </c>
      <c r="R6"/>
    </row>
    <row r="7" spans="1:18" ht="15">
      <c r="A7" s="35">
        <v>6</v>
      </c>
      <c r="B7" s="36" t="s">
        <v>93</v>
      </c>
      <c r="C7" s="95" t="s">
        <v>92</v>
      </c>
      <c r="D7" s="42">
        <v>4.9000000000000004</v>
      </c>
      <c r="E7" s="43">
        <v>4.8</v>
      </c>
      <c r="F7" s="43">
        <v>3.1</v>
      </c>
      <c r="G7" s="43">
        <v>4.5</v>
      </c>
      <c r="H7" s="43">
        <v>4.9000000000000004</v>
      </c>
      <c r="I7" s="43">
        <v>3.8</v>
      </c>
      <c r="J7" s="43">
        <v>3.7</v>
      </c>
      <c r="K7" s="43">
        <v>4.9000000000000004</v>
      </c>
      <c r="L7" s="43">
        <v>4.333333333333333</v>
      </c>
      <c r="M7" s="44">
        <v>3.5</v>
      </c>
      <c r="N7" s="95" t="s">
        <v>92</v>
      </c>
      <c r="O7" s="40">
        <f t="shared" si="0"/>
        <v>4.2433333333333332</v>
      </c>
      <c r="P7" s="41">
        <f t="shared" si="1"/>
        <v>0.84866666666666668</v>
      </c>
      <c r="R7"/>
    </row>
    <row r="8" spans="1:18" ht="15">
      <c r="A8" s="35">
        <v>7</v>
      </c>
      <c r="B8" s="36" t="s">
        <v>95</v>
      </c>
      <c r="C8" s="90" t="s">
        <v>94</v>
      </c>
      <c r="D8" s="42">
        <v>4.5</v>
      </c>
      <c r="E8" s="43">
        <v>3.9</v>
      </c>
      <c r="F8" s="43">
        <v>3.2</v>
      </c>
      <c r="G8" s="43">
        <v>4.5</v>
      </c>
      <c r="H8" s="43">
        <v>4.8</v>
      </c>
      <c r="I8" s="43">
        <v>3.9</v>
      </c>
      <c r="J8" s="43">
        <v>3.5</v>
      </c>
      <c r="K8" s="43">
        <v>4.5</v>
      </c>
      <c r="L8" s="43">
        <v>5</v>
      </c>
      <c r="M8" s="44">
        <v>3.8</v>
      </c>
      <c r="N8" s="90" t="s">
        <v>94</v>
      </c>
      <c r="O8" s="40">
        <f t="shared" si="0"/>
        <v>4.1599999999999993</v>
      </c>
      <c r="P8" s="41">
        <f t="shared" si="1"/>
        <v>0.83199999999999985</v>
      </c>
      <c r="R8"/>
    </row>
    <row r="9" spans="1:18" ht="15">
      <c r="A9" s="35">
        <v>8</v>
      </c>
      <c r="B9" s="36" t="s">
        <v>143</v>
      </c>
      <c r="C9" s="96" t="s">
        <v>137</v>
      </c>
      <c r="D9" s="45">
        <v>3.9</v>
      </c>
      <c r="E9" s="46">
        <v>4.8</v>
      </c>
      <c r="F9" s="46">
        <v>3</v>
      </c>
      <c r="G9" s="46">
        <v>3.5</v>
      </c>
      <c r="H9" s="46">
        <v>3.5</v>
      </c>
      <c r="I9" s="46">
        <v>3.5</v>
      </c>
      <c r="J9" s="46">
        <v>4.2</v>
      </c>
      <c r="K9" s="46">
        <v>3.4</v>
      </c>
      <c r="L9" s="46">
        <v>4.9000000000000004</v>
      </c>
      <c r="M9" s="47">
        <v>4.2</v>
      </c>
      <c r="N9" s="96" t="s">
        <v>137</v>
      </c>
      <c r="O9" s="40">
        <f t="shared" si="0"/>
        <v>3.8899999999999997</v>
      </c>
      <c r="P9" s="41">
        <f t="shared" si="1"/>
        <v>0.77799999999999991</v>
      </c>
      <c r="R9"/>
    </row>
    <row r="10" spans="1:18" ht="15">
      <c r="R10"/>
    </row>
    <row r="11" spans="1:18" ht="15">
      <c r="B11" s="48" t="s">
        <v>97</v>
      </c>
      <c r="D11" s="49">
        <f t="shared" ref="D11:M11" si="2">AVERAGE(D2:D10)</f>
        <v>4.5333333333333332</v>
      </c>
      <c r="E11" s="49">
        <f t="shared" si="2"/>
        <v>4.5874999999999995</v>
      </c>
      <c r="F11" s="49">
        <f t="shared" si="2"/>
        <v>3.753571428571429</v>
      </c>
      <c r="G11" s="49">
        <f t="shared" si="2"/>
        <v>4.25</v>
      </c>
      <c r="H11" s="49">
        <f t="shared" si="2"/>
        <v>4.3125</v>
      </c>
      <c r="I11" s="49">
        <f t="shared" si="2"/>
        <v>3.875</v>
      </c>
      <c r="J11" s="49">
        <f t="shared" si="2"/>
        <v>4.2583333333333337</v>
      </c>
      <c r="K11" s="49">
        <f t="shared" si="2"/>
        <v>4.4874999999999998</v>
      </c>
      <c r="L11" s="49">
        <f t="shared" si="2"/>
        <v>4.4458333333333329</v>
      </c>
      <c r="M11" s="49">
        <f t="shared" si="2"/>
        <v>4.3125</v>
      </c>
      <c r="O11" s="40">
        <f>AVERAGE(D2:M9)</f>
        <v>4.2816071428571423</v>
      </c>
      <c r="P11" s="41">
        <f>O11/$C$1</f>
        <v>0.85632142857142846</v>
      </c>
      <c r="R11"/>
    </row>
    <row r="12" spans="1:18" ht="15">
      <c r="B12" s="97" t="s">
        <v>56</v>
      </c>
      <c r="C12"/>
      <c r="D12" s="98">
        <f>SUM(D2:D9)</f>
        <v>36.266666666666666</v>
      </c>
      <c r="E12" s="98">
        <f t="shared" ref="E12:M12" si="3">SUM(E2:E9)</f>
        <v>36.699999999999996</v>
      </c>
      <c r="F12" s="98">
        <f t="shared" si="3"/>
        <v>30.028571428571432</v>
      </c>
      <c r="G12" s="98">
        <f t="shared" si="3"/>
        <v>34</v>
      </c>
      <c r="H12" s="98">
        <f t="shared" si="3"/>
        <v>34.5</v>
      </c>
      <c r="I12" s="98">
        <f t="shared" si="3"/>
        <v>31</v>
      </c>
      <c r="J12" s="98">
        <f t="shared" si="3"/>
        <v>34.06666666666667</v>
      </c>
      <c r="K12" s="98">
        <f t="shared" si="3"/>
        <v>35.9</v>
      </c>
      <c r="L12" s="98">
        <f t="shared" si="3"/>
        <v>35.566666666666663</v>
      </c>
      <c r="M12" s="98">
        <f t="shared" si="3"/>
        <v>34.5</v>
      </c>
      <c r="O12" s="40">
        <f>SUM(D12:M12)</f>
        <v>342.52857142857141</v>
      </c>
      <c r="P12" s="99">
        <f>O12/($C$1*COUNTA(B2:B9)*COUNTA(D1:U1))</f>
        <v>0.85632142857142857</v>
      </c>
      <c r="R12"/>
    </row>
    <row r="13" spans="1:18" ht="15">
      <c r="B13" s="100" t="s">
        <v>144</v>
      </c>
      <c r="C13"/>
      <c r="D13" s="101">
        <f>D12/($C$1*COUNTA($B$2:$B$9))</f>
        <v>0.90666666666666662</v>
      </c>
      <c r="E13" s="101">
        <f t="shared" ref="E13:M13" si="4">E12/($C$1*COUNTA($B$2:$B$9))</f>
        <v>0.91749999999999987</v>
      </c>
      <c r="F13" s="101">
        <f t="shared" si="4"/>
        <v>0.75071428571428578</v>
      </c>
      <c r="G13" s="101">
        <f t="shared" si="4"/>
        <v>0.85</v>
      </c>
      <c r="H13" s="101">
        <f t="shared" si="4"/>
        <v>0.86250000000000004</v>
      </c>
      <c r="I13" s="101">
        <f t="shared" si="4"/>
        <v>0.77500000000000002</v>
      </c>
      <c r="J13" s="101">
        <f t="shared" si="4"/>
        <v>0.85166666666666679</v>
      </c>
      <c r="K13" s="101">
        <f t="shared" si="4"/>
        <v>0.89749999999999996</v>
      </c>
      <c r="L13" s="101">
        <f t="shared" si="4"/>
        <v>0.88916666666666655</v>
      </c>
      <c r="M13" s="101">
        <f t="shared" si="4"/>
        <v>0.86250000000000004</v>
      </c>
      <c r="R13"/>
    </row>
    <row r="14" spans="1:18" ht="15">
      <c r="B14" s="102" t="s">
        <v>145</v>
      </c>
      <c r="D14" s="103">
        <f t="shared" ref="D14:M14" si="5">C_CibleSatisfaction</f>
        <v>0.85</v>
      </c>
      <c r="E14" s="103">
        <f t="shared" si="5"/>
        <v>0.85</v>
      </c>
      <c r="F14" s="103">
        <f t="shared" si="5"/>
        <v>0.85</v>
      </c>
      <c r="G14" s="103">
        <f t="shared" si="5"/>
        <v>0.85</v>
      </c>
      <c r="H14" s="103">
        <f t="shared" si="5"/>
        <v>0.85</v>
      </c>
      <c r="I14" s="103">
        <f t="shared" si="5"/>
        <v>0.85</v>
      </c>
      <c r="J14" s="103">
        <f t="shared" si="5"/>
        <v>0.85</v>
      </c>
      <c r="K14" s="103">
        <f t="shared" si="5"/>
        <v>0.85</v>
      </c>
      <c r="L14" s="103">
        <f t="shared" si="5"/>
        <v>0.85</v>
      </c>
      <c r="M14" s="103">
        <f t="shared" si="5"/>
        <v>0.85</v>
      </c>
      <c r="R14"/>
    </row>
  </sheetData>
  <mergeCells count="1">
    <mergeCell ref="A1:B1"/>
  </mergeCells>
  <printOptions headings="1"/>
  <pageMargins left="0.25" right="0.25" top="0.75" bottom="0.75" header="0.3" footer="0.3"/>
  <pageSetup paperSize="5" scale="69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3:B26"/>
  <sheetViews>
    <sheetView workbookViewId="0"/>
  </sheetViews>
  <sheetFormatPr baseColWidth="10" defaultRowHeight="15"/>
  <sheetData>
    <row r="3" spans="1:2">
      <c r="A3" s="177" t="s">
        <v>146</v>
      </c>
      <c r="B3" s="178"/>
    </row>
    <row r="4" spans="1:2">
      <c r="A4" s="177"/>
      <c r="B4" s="178"/>
    </row>
    <row r="5" spans="1:2">
      <c r="A5" s="177"/>
      <c r="B5" s="178"/>
    </row>
    <row r="6" spans="1:2">
      <c r="A6" s="177" t="s">
        <v>147</v>
      </c>
      <c r="B6" s="178"/>
    </row>
    <row r="7" spans="1:2">
      <c r="A7" s="177"/>
      <c r="B7" s="178"/>
    </row>
    <row r="8" spans="1:2">
      <c r="A8" s="177"/>
      <c r="B8" s="178"/>
    </row>
    <row r="9" spans="1:2">
      <c r="A9" s="177" t="s">
        <v>148</v>
      </c>
      <c r="B9" s="178"/>
    </row>
    <row r="10" spans="1:2">
      <c r="A10" s="177"/>
      <c r="B10" s="178"/>
    </row>
    <row r="11" spans="1:2">
      <c r="A11" s="177"/>
      <c r="B11" s="178"/>
    </row>
    <row r="12" spans="1:2">
      <c r="A12" s="177" t="s">
        <v>152</v>
      </c>
      <c r="B12" s="178"/>
    </row>
    <row r="13" spans="1:2">
      <c r="A13" s="177"/>
      <c r="B13" s="178"/>
    </row>
    <row r="14" spans="1:2">
      <c r="A14" s="177"/>
      <c r="B14" s="178"/>
    </row>
    <row r="15" spans="1:2">
      <c r="A15" s="177" t="s">
        <v>153</v>
      </c>
      <c r="B15" s="178"/>
    </row>
    <row r="16" spans="1:2">
      <c r="A16" s="177"/>
      <c r="B16" s="178"/>
    </row>
    <row r="17" spans="1:2">
      <c r="A17" s="177"/>
      <c r="B17" s="178"/>
    </row>
    <row r="18" spans="1:2">
      <c r="A18" s="177" t="s">
        <v>149</v>
      </c>
      <c r="B18" s="178"/>
    </row>
    <row r="19" spans="1:2">
      <c r="A19" s="177"/>
      <c r="B19" s="178"/>
    </row>
    <row r="20" spans="1:2">
      <c r="A20" s="177"/>
      <c r="B20" s="178"/>
    </row>
    <row r="21" spans="1:2">
      <c r="A21" s="177" t="s">
        <v>150</v>
      </c>
      <c r="B21" s="178"/>
    </row>
    <row r="22" spans="1:2">
      <c r="A22" s="177"/>
      <c r="B22" s="178"/>
    </row>
    <row r="23" spans="1:2">
      <c r="A23" s="177"/>
      <c r="B23" s="178"/>
    </row>
    <row r="24" spans="1:2">
      <c r="A24" s="177" t="s">
        <v>151</v>
      </c>
      <c r="B24" s="178"/>
    </row>
    <row r="25" spans="1:2">
      <c r="A25" s="177"/>
      <c r="B25" s="178"/>
    </row>
    <row r="26" spans="1:2">
      <c r="A26" s="177"/>
      <c r="B26" s="178"/>
    </row>
  </sheetData>
  <mergeCells count="16">
    <mergeCell ref="A21:A23"/>
    <mergeCell ref="B21:B23"/>
    <mergeCell ref="A24:A26"/>
    <mergeCell ref="B24:B26"/>
    <mergeCell ref="A3:A5"/>
    <mergeCell ref="B3:B5"/>
    <mergeCell ref="A6:A8"/>
    <mergeCell ref="B6:B8"/>
    <mergeCell ref="A9:A11"/>
    <mergeCell ref="B9:B11"/>
    <mergeCell ref="A12:A14"/>
    <mergeCell ref="B12:B14"/>
    <mergeCell ref="A15:A17"/>
    <mergeCell ref="B15:B17"/>
    <mergeCell ref="A18:A20"/>
    <mergeCell ref="B18:B2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topLeftCell="I31" workbookViewId="0">
      <selection activeCell="K39" sqref="K39"/>
    </sheetView>
  </sheetViews>
  <sheetFormatPr baseColWidth="10" defaultRowHeight="15"/>
  <cols>
    <col min="1" max="1" width="22.7109375" customWidth="1"/>
    <col min="2" max="2" width="50.7109375" customWidth="1"/>
    <col min="3" max="3" width="6.7109375" customWidth="1"/>
    <col min="4" max="4" width="4.7109375" customWidth="1"/>
    <col min="5" max="5" width="40.7109375" customWidth="1"/>
    <col min="6" max="7" width="6.7109375" customWidth="1"/>
    <col min="8" max="8" width="72.7109375" customWidth="1"/>
    <col min="9" max="9" width="6.7109375" customWidth="1"/>
    <col min="10" max="10" width="17.42578125" customWidth="1"/>
    <col min="11" max="11" width="32.7109375" customWidth="1"/>
    <col min="12" max="12" width="36.7109375" customWidth="1"/>
    <col min="13" max="13" width="4.5703125" customWidth="1"/>
  </cols>
  <sheetData>
    <row r="1" spans="1:13">
      <c r="A1" s="5" t="s">
        <v>154</v>
      </c>
    </row>
    <row r="2" spans="1:13" ht="15.75" thickBot="1">
      <c r="A2" s="5"/>
    </row>
    <row r="3" spans="1:13" ht="16.5" customHeight="1" thickTop="1" thickBot="1">
      <c r="A3" s="191" t="s">
        <v>13</v>
      </c>
      <c r="B3" s="191"/>
      <c r="D3" s="201" t="s">
        <v>14</v>
      </c>
      <c r="E3" s="201"/>
      <c r="G3" s="191" t="s">
        <v>15</v>
      </c>
      <c r="H3" s="191"/>
      <c r="J3" s="191" t="s">
        <v>16</v>
      </c>
      <c r="K3" s="191"/>
      <c r="L3" s="191"/>
      <c r="M3" s="191"/>
    </row>
    <row r="4" spans="1:13" ht="16.5" thickTop="1" thickBot="1">
      <c r="A4" s="78" t="s">
        <v>50</v>
      </c>
      <c r="B4" s="79" t="s">
        <v>29</v>
      </c>
      <c r="D4" s="201"/>
      <c r="E4" s="201"/>
      <c r="G4" s="183" t="s">
        <v>85</v>
      </c>
      <c r="H4" s="184"/>
      <c r="J4" s="202" t="s">
        <v>44</v>
      </c>
      <c r="K4" s="203"/>
      <c r="L4" s="203"/>
      <c r="M4" s="204"/>
    </row>
    <row r="5" spans="1:13" ht="15.75" thickTop="1">
      <c r="A5" s="15" t="s">
        <v>125</v>
      </c>
      <c r="B5" s="16" t="s">
        <v>126</v>
      </c>
      <c r="D5" s="183" t="s">
        <v>106</v>
      </c>
      <c r="E5" s="184"/>
      <c r="G5" s="26" t="s">
        <v>80</v>
      </c>
      <c r="H5" s="27" t="s">
        <v>81</v>
      </c>
      <c r="J5" s="205" t="s">
        <v>45</v>
      </c>
      <c r="K5" s="206"/>
      <c r="L5" s="206"/>
      <c r="M5" s="207"/>
    </row>
    <row r="6" spans="1:13">
      <c r="A6" s="15" t="s">
        <v>65</v>
      </c>
      <c r="B6" s="16" t="s">
        <v>66</v>
      </c>
      <c r="D6" s="26" t="s">
        <v>107</v>
      </c>
      <c r="E6" s="27" t="s">
        <v>108</v>
      </c>
      <c r="G6" s="28" t="s">
        <v>82</v>
      </c>
      <c r="H6" s="29" t="s">
        <v>83</v>
      </c>
      <c r="K6" s="6"/>
      <c r="L6" s="6"/>
    </row>
    <row r="7" spans="1:13" ht="15.75" thickBot="1">
      <c r="A7" s="15" t="s">
        <v>67</v>
      </c>
      <c r="B7" s="16" t="s">
        <v>68</v>
      </c>
      <c r="D7" s="28" t="s">
        <v>109</v>
      </c>
      <c r="E7" s="29" t="s">
        <v>110</v>
      </c>
      <c r="G7" s="199" t="s">
        <v>84</v>
      </c>
      <c r="H7" s="200"/>
    </row>
    <row r="8" spans="1:13" ht="16.5" thickTop="1" thickBot="1">
      <c r="A8" s="15" t="s">
        <v>69</v>
      </c>
      <c r="B8" s="16" t="s">
        <v>70</v>
      </c>
      <c r="D8" s="28" t="s">
        <v>155</v>
      </c>
      <c r="E8" s="29" t="s">
        <v>155</v>
      </c>
      <c r="G8" s="26" t="s">
        <v>46</v>
      </c>
      <c r="H8" s="79" t="s">
        <v>47</v>
      </c>
      <c r="J8" s="191" t="s">
        <v>17</v>
      </c>
      <c r="K8" s="191"/>
      <c r="L8" s="191"/>
      <c r="M8" s="191"/>
    </row>
    <row r="9" spans="1:13" ht="15.75" thickTop="1">
      <c r="A9" s="15" t="s">
        <v>1</v>
      </c>
      <c r="B9" s="16" t="s">
        <v>30</v>
      </c>
      <c r="D9" s="105" t="s">
        <v>156</v>
      </c>
      <c r="E9" s="106" t="s">
        <v>157</v>
      </c>
      <c r="G9" s="75" t="s">
        <v>223</v>
      </c>
      <c r="H9" s="72" t="s">
        <v>224</v>
      </c>
      <c r="J9" s="185" t="s">
        <v>28</v>
      </c>
      <c r="K9" s="189"/>
      <c r="L9" s="189"/>
      <c r="M9" s="186"/>
    </row>
    <row r="10" spans="1:13">
      <c r="A10" s="15" t="s">
        <v>26</v>
      </c>
      <c r="B10" s="16" t="s">
        <v>27</v>
      </c>
      <c r="D10" s="28" t="s">
        <v>111</v>
      </c>
      <c r="E10" s="29" t="s">
        <v>160</v>
      </c>
      <c r="G10" s="107" t="s">
        <v>158</v>
      </c>
      <c r="H10" s="108" t="s">
        <v>159</v>
      </c>
      <c r="J10" s="22" t="s">
        <v>161</v>
      </c>
      <c r="K10" s="77" t="s">
        <v>162</v>
      </c>
      <c r="L10" s="183" t="s">
        <v>163</v>
      </c>
      <c r="M10" s="184"/>
    </row>
    <row r="11" spans="1:13">
      <c r="A11" s="15" t="s">
        <v>2</v>
      </c>
      <c r="B11" s="16" t="s">
        <v>31</v>
      </c>
      <c r="D11" s="28" t="s">
        <v>112</v>
      </c>
      <c r="E11" s="29" t="s">
        <v>164</v>
      </c>
      <c r="G11" s="28" t="s">
        <v>74</v>
      </c>
      <c r="H11" s="29" t="s">
        <v>76</v>
      </c>
      <c r="J11" s="23" t="s">
        <v>26</v>
      </c>
      <c r="K11" s="24" t="s">
        <v>19</v>
      </c>
      <c r="L11" s="185" t="s">
        <v>51</v>
      </c>
      <c r="M11" s="186"/>
    </row>
    <row r="12" spans="1:13">
      <c r="A12" s="15" t="s">
        <v>0</v>
      </c>
      <c r="B12" s="16" t="s">
        <v>32</v>
      </c>
      <c r="D12" s="28" t="s">
        <v>155</v>
      </c>
      <c r="E12" s="29" t="s">
        <v>155</v>
      </c>
      <c r="G12" s="28" t="s">
        <v>155</v>
      </c>
      <c r="H12" s="29" t="s">
        <v>155</v>
      </c>
      <c r="J12" s="111"/>
      <c r="K12" s="25" t="s">
        <v>20</v>
      </c>
      <c r="L12" s="187" t="s">
        <v>51</v>
      </c>
      <c r="M12" s="188"/>
    </row>
    <row r="13" spans="1:13">
      <c r="A13" s="15" t="s">
        <v>3</v>
      </c>
      <c r="B13" s="16" t="s">
        <v>33</v>
      </c>
      <c r="D13" s="105" t="s">
        <v>165</v>
      </c>
      <c r="E13" s="106" t="s">
        <v>166</v>
      </c>
      <c r="G13" s="109" t="s">
        <v>75</v>
      </c>
      <c r="H13" s="110" t="s">
        <v>77</v>
      </c>
    </row>
    <row r="14" spans="1:13" ht="15.75" thickBot="1">
      <c r="A14" s="15" t="s">
        <v>9</v>
      </c>
      <c r="B14" s="16" t="s">
        <v>34</v>
      </c>
      <c r="D14" s="65" t="s">
        <v>132</v>
      </c>
      <c r="E14" s="29" t="s">
        <v>204</v>
      </c>
      <c r="G14" s="28" t="s">
        <v>99</v>
      </c>
      <c r="H14" s="29" t="s">
        <v>79</v>
      </c>
    </row>
    <row r="15" spans="1:13" ht="16.5" thickTop="1" thickBot="1">
      <c r="A15" s="15" t="s">
        <v>4</v>
      </c>
      <c r="B15" s="16" t="s">
        <v>35</v>
      </c>
      <c r="D15" s="65" t="s">
        <v>59</v>
      </c>
      <c r="E15" s="66" t="s">
        <v>205</v>
      </c>
      <c r="G15" s="107" t="s">
        <v>78</v>
      </c>
      <c r="H15" s="108" t="s">
        <v>100</v>
      </c>
      <c r="J15" s="191" t="s">
        <v>116</v>
      </c>
      <c r="K15" s="191"/>
      <c r="L15" s="191"/>
      <c r="M15" s="191"/>
    </row>
    <row r="16" spans="1:13" ht="15.75" thickTop="1">
      <c r="A16" s="15" t="s">
        <v>36</v>
      </c>
      <c r="B16" s="16" t="s">
        <v>37</v>
      </c>
      <c r="D16" s="65" t="s">
        <v>155</v>
      </c>
      <c r="E16" s="66" t="s">
        <v>155</v>
      </c>
      <c r="G16" s="28" t="s">
        <v>71</v>
      </c>
      <c r="H16" s="29" t="s">
        <v>72</v>
      </c>
      <c r="J16" s="183" t="s">
        <v>84</v>
      </c>
      <c r="K16" s="192"/>
      <c r="L16" s="192"/>
      <c r="M16" s="184"/>
    </row>
    <row r="17" spans="1:13">
      <c r="A17" s="71" t="s">
        <v>221</v>
      </c>
      <c r="B17" s="72" t="s">
        <v>222</v>
      </c>
      <c r="D17" s="105" t="s">
        <v>133</v>
      </c>
      <c r="E17" s="106" t="s">
        <v>206</v>
      </c>
      <c r="G17" s="28" t="s">
        <v>155</v>
      </c>
      <c r="H17" s="29" t="s">
        <v>155</v>
      </c>
      <c r="J17" s="126" t="s">
        <v>167</v>
      </c>
      <c r="K17" s="136" t="s">
        <v>168</v>
      </c>
      <c r="L17" s="189" t="s">
        <v>119</v>
      </c>
      <c r="M17" s="186"/>
    </row>
    <row r="18" spans="1:13">
      <c r="A18" s="15" t="s">
        <v>38</v>
      </c>
      <c r="B18" s="16" t="s">
        <v>39</v>
      </c>
      <c r="D18" s="65" t="s">
        <v>134</v>
      </c>
      <c r="E18" s="29" t="s">
        <v>207</v>
      </c>
      <c r="G18" s="28" t="s">
        <v>73</v>
      </c>
      <c r="H18" s="29" t="s">
        <v>101</v>
      </c>
      <c r="J18" s="112" t="s">
        <v>117</v>
      </c>
      <c r="K18" s="113" t="s">
        <v>118</v>
      </c>
      <c r="L18" s="190" t="s">
        <v>120</v>
      </c>
      <c r="M18" s="190"/>
    </row>
    <row r="19" spans="1:13">
      <c r="A19" s="15" t="s">
        <v>5</v>
      </c>
      <c r="B19" s="16" t="s">
        <v>40</v>
      </c>
      <c r="D19" s="65" t="s">
        <v>60</v>
      </c>
      <c r="E19" s="66" t="s">
        <v>208</v>
      </c>
      <c r="G19" s="128" t="s">
        <v>131</v>
      </c>
      <c r="H19" s="129" t="s">
        <v>198</v>
      </c>
      <c r="J19" s="124" t="s">
        <v>130</v>
      </c>
      <c r="K19" s="130" t="s">
        <v>202</v>
      </c>
      <c r="L19" s="197" t="s">
        <v>203</v>
      </c>
      <c r="M19" s="198"/>
    </row>
    <row r="20" spans="1:13">
      <c r="A20" s="15" t="s">
        <v>6</v>
      </c>
      <c r="B20" s="16" t="s">
        <v>41</v>
      </c>
      <c r="D20" s="65" t="s">
        <v>155</v>
      </c>
      <c r="E20" s="66" t="s">
        <v>155</v>
      </c>
      <c r="G20" s="209" t="s">
        <v>106</v>
      </c>
      <c r="H20" s="210"/>
      <c r="J20" s="114"/>
      <c r="K20" s="113"/>
      <c r="L20" s="113"/>
      <c r="M20" s="114"/>
    </row>
    <row r="21" spans="1:13" ht="15.75" thickBot="1">
      <c r="A21" s="15" t="s">
        <v>7</v>
      </c>
      <c r="B21" s="16" t="s">
        <v>42</v>
      </c>
      <c r="D21" s="105" t="s">
        <v>135</v>
      </c>
      <c r="E21" s="106" t="s">
        <v>209</v>
      </c>
      <c r="G21" s="26" t="s">
        <v>134</v>
      </c>
      <c r="H21" s="27" t="s">
        <v>136</v>
      </c>
      <c r="J21" s="114"/>
      <c r="K21" s="114"/>
      <c r="L21" s="114"/>
      <c r="M21" s="114"/>
    </row>
    <row r="22" spans="1:13" ht="16.5" thickTop="1" thickBot="1">
      <c r="A22" s="80" t="s">
        <v>8</v>
      </c>
      <c r="B22" s="81" t="s">
        <v>43</v>
      </c>
      <c r="D22" s="65" t="s">
        <v>169</v>
      </c>
      <c r="E22" s="29" t="s">
        <v>170</v>
      </c>
      <c r="G22" s="28" t="s">
        <v>60</v>
      </c>
      <c r="H22" s="29" t="s">
        <v>136</v>
      </c>
      <c r="J22" s="193" t="s">
        <v>121</v>
      </c>
      <c r="K22" s="193"/>
      <c r="L22" s="193"/>
      <c r="M22" s="193"/>
    </row>
    <row r="23" spans="1:13" ht="15.75" thickTop="1">
      <c r="D23" s="65" t="s">
        <v>61</v>
      </c>
      <c r="E23" s="29" t="s">
        <v>171</v>
      </c>
      <c r="G23" s="28" t="s">
        <v>155</v>
      </c>
      <c r="H23" s="29" t="s">
        <v>155</v>
      </c>
      <c r="J23" s="183" t="s">
        <v>85</v>
      </c>
      <c r="K23" s="192"/>
      <c r="L23" s="192"/>
      <c r="M23" s="184"/>
    </row>
    <row r="24" spans="1:13" ht="15.75" thickBot="1">
      <c r="D24" s="65" t="s">
        <v>155</v>
      </c>
      <c r="E24" s="66" t="s">
        <v>155</v>
      </c>
      <c r="G24" s="30" t="s">
        <v>135</v>
      </c>
      <c r="H24" s="31" t="s">
        <v>136</v>
      </c>
      <c r="J24" s="126" t="s">
        <v>119</v>
      </c>
      <c r="K24" s="127" t="s">
        <v>172</v>
      </c>
      <c r="L24" s="189" t="s">
        <v>173</v>
      </c>
      <c r="M24" s="186"/>
    </row>
    <row r="25" spans="1:13" ht="16.5" thickTop="1" thickBot="1">
      <c r="A25" s="191" t="s">
        <v>48</v>
      </c>
      <c r="B25" s="191"/>
      <c r="D25" s="105" t="s">
        <v>175</v>
      </c>
      <c r="E25" s="106" t="s">
        <v>176</v>
      </c>
      <c r="G25" s="212" t="s">
        <v>28</v>
      </c>
      <c r="H25" s="213"/>
      <c r="J25" s="80" t="s">
        <v>49</v>
      </c>
      <c r="K25" s="125" t="s">
        <v>122</v>
      </c>
      <c r="L25" s="197" t="s">
        <v>123</v>
      </c>
      <c r="M25" s="198"/>
    </row>
    <row r="26" spans="1:13" ht="15.75" thickTop="1">
      <c r="A26" s="208" t="s">
        <v>84</v>
      </c>
      <c r="B26" s="208"/>
      <c r="D26" s="28" t="s">
        <v>178</v>
      </c>
      <c r="E26" s="29" t="s">
        <v>179</v>
      </c>
      <c r="G26" s="74" t="s">
        <v>213</v>
      </c>
      <c r="H26" s="134" t="s">
        <v>214</v>
      </c>
    </row>
    <row r="27" spans="1:13" ht="15.75" thickBot="1">
      <c r="A27" s="115" t="s">
        <v>174</v>
      </c>
      <c r="B27" s="116" t="s">
        <v>49</v>
      </c>
      <c r="D27" s="65" t="s">
        <v>181</v>
      </c>
      <c r="E27" s="66" t="s">
        <v>182</v>
      </c>
      <c r="G27" s="75" t="s">
        <v>217</v>
      </c>
      <c r="H27" s="135" t="s">
        <v>215</v>
      </c>
    </row>
    <row r="28" spans="1:13" ht="16.5" thickTop="1" thickBot="1">
      <c r="A28" s="15" t="s">
        <v>177</v>
      </c>
      <c r="B28" s="16" t="s">
        <v>50</v>
      </c>
      <c r="D28" s="65" t="s">
        <v>184</v>
      </c>
      <c r="E28" s="66" t="s">
        <v>185</v>
      </c>
      <c r="G28" s="75" t="s">
        <v>218</v>
      </c>
      <c r="H28" s="135" t="s">
        <v>216</v>
      </c>
      <c r="J28" s="193" t="s">
        <v>225</v>
      </c>
      <c r="K28" s="193"/>
      <c r="L28" s="193"/>
      <c r="M28" s="193"/>
    </row>
    <row r="29" spans="1:13" ht="15.75" thickTop="1">
      <c r="A29" s="15" t="s">
        <v>180</v>
      </c>
      <c r="B29" s="16" t="s">
        <v>36</v>
      </c>
      <c r="D29" s="67" t="s">
        <v>186</v>
      </c>
      <c r="E29" s="68" t="s">
        <v>187</v>
      </c>
      <c r="G29" s="75" t="s">
        <v>155</v>
      </c>
      <c r="H29" s="73" t="s">
        <v>155</v>
      </c>
      <c r="J29" s="194" t="s">
        <v>84</v>
      </c>
      <c r="K29" s="195"/>
      <c r="L29" s="195"/>
      <c r="M29" s="196"/>
    </row>
    <row r="30" spans="1:13">
      <c r="A30" s="117" t="s">
        <v>183</v>
      </c>
      <c r="B30" s="118" t="s">
        <v>129</v>
      </c>
      <c r="D30" s="183" t="s">
        <v>85</v>
      </c>
      <c r="E30" s="184"/>
      <c r="G30" s="76" t="s">
        <v>219</v>
      </c>
      <c r="H30" s="69" t="s">
        <v>220</v>
      </c>
      <c r="J30" s="137" t="s">
        <v>229</v>
      </c>
      <c r="K30" s="138" t="s">
        <v>234</v>
      </c>
      <c r="L30" s="138"/>
      <c r="M30" s="139"/>
    </row>
    <row r="31" spans="1:13">
      <c r="A31" s="211" t="s">
        <v>85</v>
      </c>
      <c r="B31" s="211"/>
      <c r="D31" s="119" t="s">
        <v>189</v>
      </c>
      <c r="E31" s="120" t="s">
        <v>190</v>
      </c>
      <c r="J31" s="140" t="s">
        <v>230</v>
      </c>
      <c r="K31" s="179" t="s">
        <v>235</v>
      </c>
      <c r="L31" s="179"/>
      <c r="M31" s="180"/>
    </row>
    <row r="32" spans="1:13">
      <c r="A32" s="115" t="s">
        <v>174</v>
      </c>
      <c r="B32" s="116" t="s">
        <v>49</v>
      </c>
      <c r="D32" s="65" t="s">
        <v>192</v>
      </c>
      <c r="E32" s="66" t="s">
        <v>193</v>
      </c>
      <c r="J32" s="71" t="s">
        <v>231</v>
      </c>
      <c r="K32" s="181" t="s">
        <v>236</v>
      </c>
      <c r="L32" s="181"/>
      <c r="M32" s="182"/>
    </row>
    <row r="33" spans="1:13">
      <c r="A33" s="15" t="s">
        <v>188</v>
      </c>
      <c r="B33" s="16" t="s">
        <v>114</v>
      </c>
      <c r="D33" s="65" t="s">
        <v>194</v>
      </c>
      <c r="E33" s="66" t="s">
        <v>195</v>
      </c>
      <c r="J33" s="71" t="s">
        <v>232</v>
      </c>
      <c r="K33" s="181" t="s">
        <v>238</v>
      </c>
      <c r="L33" s="181"/>
      <c r="M33" s="182"/>
    </row>
    <row r="34" spans="1:13">
      <c r="A34" s="15" t="s">
        <v>191</v>
      </c>
      <c r="B34" s="16" t="s">
        <v>115</v>
      </c>
      <c r="D34" s="183" t="s">
        <v>84</v>
      </c>
      <c r="E34" s="184"/>
      <c r="J34" s="71" t="s">
        <v>233</v>
      </c>
      <c r="K34" s="141" t="s">
        <v>226</v>
      </c>
      <c r="L34" s="142" t="s">
        <v>227</v>
      </c>
      <c r="M34" s="72" t="s">
        <v>237</v>
      </c>
    </row>
    <row r="35" spans="1:13">
      <c r="A35" s="117" t="s">
        <v>183</v>
      </c>
      <c r="B35" s="118" t="s">
        <v>128</v>
      </c>
      <c r="D35" s="26" t="s">
        <v>98</v>
      </c>
      <c r="E35" s="27" t="s">
        <v>58</v>
      </c>
      <c r="J35" s="214" t="s">
        <v>233</v>
      </c>
      <c r="K35" s="215">
        <v>0</v>
      </c>
      <c r="L35" s="215" t="s">
        <v>228</v>
      </c>
      <c r="M35" s="216" t="s">
        <v>237</v>
      </c>
    </row>
    <row r="36" spans="1:13">
      <c r="A36" s="208" t="s">
        <v>106</v>
      </c>
      <c r="B36" s="208"/>
      <c r="D36" s="28" t="s">
        <v>57</v>
      </c>
      <c r="E36" s="29" t="s">
        <v>62</v>
      </c>
      <c r="J36" s="137" t="s">
        <v>229</v>
      </c>
      <c r="K36" s="145" t="s">
        <v>234</v>
      </c>
      <c r="L36" s="147"/>
      <c r="M36" s="148"/>
    </row>
    <row r="37" spans="1:13">
      <c r="A37" s="115" t="s">
        <v>174</v>
      </c>
      <c r="B37" s="116" t="s">
        <v>49</v>
      </c>
      <c r="D37" s="28" t="s">
        <v>155</v>
      </c>
      <c r="E37" s="29" t="s">
        <v>155</v>
      </c>
      <c r="J37" s="140" t="s">
        <v>230</v>
      </c>
      <c r="K37" s="218" t="s">
        <v>239</v>
      </c>
      <c r="L37" s="179"/>
      <c r="M37" s="180"/>
    </row>
    <row r="38" spans="1:13">
      <c r="A38" s="15" t="s">
        <v>196</v>
      </c>
      <c r="B38" s="29" t="s">
        <v>199</v>
      </c>
      <c r="D38" s="30" t="s">
        <v>61</v>
      </c>
      <c r="E38" s="31" t="s">
        <v>63</v>
      </c>
      <c r="J38" s="217" t="s">
        <v>240</v>
      </c>
      <c r="K38" s="146" t="s">
        <v>241</v>
      </c>
      <c r="L38" s="147"/>
      <c r="M38" s="148"/>
    </row>
    <row r="39" spans="1:13">
      <c r="A39" s="15" t="s">
        <v>197</v>
      </c>
      <c r="B39" s="29" t="s">
        <v>200</v>
      </c>
      <c r="J39" s="71" t="s">
        <v>244</v>
      </c>
      <c r="K39" s="147" t="s">
        <v>245</v>
      </c>
      <c r="L39" s="147"/>
      <c r="M39" s="148"/>
    </row>
    <row r="40" spans="1:13">
      <c r="A40" s="15" t="s">
        <v>180</v>
      </c>
      <c r="B40" s="29" t="s">
        <v>127</v>
      </c>
      <c r="J40" s="219" t="s">
        <v>242</v>
      </c>
      <c r="K40" s="143" t="s">
        <v>243</v>
      </c>
      <c r="L40" s="143"/>
      <c r="M40" s="144"/>
    </row>
    <row r="41" spans="1:13">
      <c r="A41" s="117" t="s">
        <v>183</v>
      </c>
      <c r="B41" s="118" t="s">
        <v>201</v>
      </c>
    </row>
  </sheetData>
  <mergeCells count="37">
    <mergeCell ref="K37:M37"/>
    <mergeCell ref="A26:B26"/>
    <mergeCell ref="A36:B36"/>
    <mergeCell ref="G20:H20"/>
    <mergeCell ref="A31:B31"/>
    <mergeCell ref="D34:E34"/>
    <mergeCell ref="D30:E30"/>
    <mergeCell ref="G25:H25"/>
    <mergeCell ref="L25:M25"/>
    <mergeCell ref="G7:H7"/>
    <mergeCell ref="A3:B3"/>
    <mergeCell ref="D3:E4"/>
    <mergeCell ref="G3:H3"/>
    <mergeCell ref="G4:H4"/>
    <mergeCell ref="D5:E5"/>
    <mergeCell ref="J3:M3"/>
    <mergeCell ref="J4:M4"/>
    <mergeCell ref="J5:M5"/>
    <mergeCell ref="J8:M8"/>
    <mergeCell ref="J9:M9"/>
    <mergeCell ref="A25:B25"/>
    <mergeCell ref="K31:M31"/>
    <mergeCell ref="K32:M32"/>
    <mergeCell ref="K33:M33"/>
    <mergeCell ref="L10:M10"/>
    <mergeCell ref="L11:M11"/>
    <mergeCell ref="L12:M12"/>
    <mergeCell ref="L17:M17"/>
    <mergeCell ref="L18:M18"/>
    <mergeCell ref="J15:M15"/>
    <mergeCell ref="J16:M16"/>
    <mergeCell ref="J22:M22"/>
    <mergeCell ref="J23:M23"/>
    <mergeCell ref="J28:M28"/>
    <mergeCell ref="J29:M29"/>
    <mergeCell ref="L19:M19"/>
    <mergeCell ref="L24:M24"/>
  </mergeCells>
  <pageMargins left="0.25" right="0.25" top="0.75" bottom="0.75" header="0.3" footer="0.3"/>
  <pageSetup paperSize="5" scale="57" orientation="landscape" cellComments="atEnd" r:id="rId1"/>
  <headerFooter>
    <oddFooter>&amp;L&amp;"-,Italique"&amp;9Fichier : &amp;Z&amp;F
Feuille : &amp;A&amp;R&amp;"-,Italique"&amp;9Imprimé le : &amp;D
à &amp;T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16</vt:i4>
      </vt:variant>
    </vt:vector>
  </HeadingPairs>
  <TitlesOfParts>
    <vt:vector size="23" baseType="lpstr">
      <vt:lpstr>TDB</vt:lpstr>
      <vt:lpstr>Synthese</vt:lpstr>
      <vt:lpstr>Objectifs</vt:lpstr>
      <vt:lpstr>Donnees</vt:lpstr>
      <vt:lpstr>Satisfactions</vt:lpstr>
      <vt:lpstr>Images</vt:lpstr>
      <vt:lpstr>Paramètres</vt:lpstr>
      <vt:lpstr>C_CibleSatisfaction</vt:lpstr>
      <vt:lpstr>C_IndicNegatif</vt:lpstr>
      <vt:lpstr>C_ObjectifAn</vt:lpstr>
      <vt:lpstr>C_QuotaMinCum</vt:lpstr>
      <vt:lpstr>Christine</vt:lpstr>
      <vt:lpstr>D_Ventes</vt:lpstr>
      <vt:lpstr>France</vt:lpstr>
      <vt:lpstr>Gaétan</vt:lpstr>
      <vt:lpstr>Ginette</vt:lpstr>
      <vt:lpstr>Jean</vt:lpstr>
      <vt:lpstr>Julie</vt:lpstr>
      <vt:lpstr>L_Vendeurs</vt:lpstr>
      <vt:lpstr>Marie</vt:lpstr>
      <vt:lpstr>Michel</vt:lpstr>
      <vt:lpstr>Philipe</vt:lpstr>
      <vt:lpstr>William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Etudiant</cp:lastModifiedBy>
  <cp:lastPrinted>2014-09-29T17:42:59Z</cp:lastPrinted>
  <dcterms:created xsi:type="dcterms:W3CDTF">2014-02-09T18:23:19Z</dcterms:created>
  <dcterms:modified xsi:type="dcterms:W3CDTF">2015-04-06T14:59:28Z</dcterms:modified>
</cp:coreProperties>
</file>